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activeTab="0"/>
  </bookViews>
  <sheets>
    <sheet name="Лист1" sheetId="1" r:id="rId1"/>
  </sheets>
  <externalReferences>
    <externalReference r:id="rId4"/>
  </externalReference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<sst xmlns="http://schemas.openxmlformats.org/spreadsheetml/2006/main" count="1047" uniqueCount="280">
  <si>
    <t>ВСЕГО РАСХОДОВ</t>
  </si>
  <si>
    <t>Раздел</t>
  </si>
  <si>
    <t>Общегосударственные вопросы</t>
  </si>
  <si>
    <t>Сумма</t>
  </si>
  <si>
    <t>Жилищно-коммунальное хозяйство</t>
  </si>
  <si>
    <t>600</t>
  </si>
  <si>
    <t>200</t>
  </si>
  <si>
    <t>Наименование</t>
  </si>
  <si>
    <t>Предоставление субсидий муниципальным бюджетным, автономным учреждениям и иным некомерческим организациям</t>
  </si>
  <si>
    <t>Национальная экономика</t>
  </si>
  <si>
    <t>Культура</t>
  </si>
  <si>
    <t>Целевая статья</t>
  </si>
  <si>
    <t>Благоустройство</t>
  </si>
  <si>
    <t>Подраздел</t>
  </si>
  <si>
    <t>Коммунальное хозяйство</t>
  </si>
  <si>
    <t>13</t>
  </si>
  <si>
    <t>08</t>
  </si>
  <si>
    <t>09</t>
  </si>
  <si>
    <t>04</t>
  </si>
  <si>
    <t>05</t>
  </si>
  <si>
    <t>01</t>
  </si>
  <si>
    <t>02</t>
  </si>
  <si>
    <t>03</t>
  </si>
  <si>
    <t>10</t>
  </si>
  <si>
    <t>100</t>
  </si>
  <si>
    <t>Другие общегосударственные вопросы</t>
  </si>
  <si>
    <t xml:space="preserve">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</si>
  <si>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</si>
  <si>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Дорожное хозяйство (дорожные фонды)</t>
  </si>
  <si>
    <t>Культура, кинематография</t>
  </si>
  <si>
    <t>Жилищное хозяйство</t>
  </si>
  <si>
    <t>в том числе за счет средств областного бюджета</t>
  </si>
  <si>
    <t>Подпрограмма 1 "Обеспечение деятельности и функций администрации городского поселения Туманный Кольского района и государственных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</si>
  <si>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</si>
  <si>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муниципальным бюджетным, автономным учреждениям и иным некоммерческим организациям</t>
  </si>
  <si>
    <t>рублей</t>
  </si>
  <si>
    <t>Вид расходов</t>
  </si>
  <si>
    <t xml:space="preserve"> 05</t>
  </si>
  <si>
    <t>Национальная оборона</t>
  </si>
  <si>
    <t>Мобилизационная и вневойсковая подготовка</t>
  </si>
  <si>
    <t>Связь и информатика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</si>
  <si>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</si>
  <si>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городского поселения Туманный Кольского района</t>
  </si>
  <si>
    <t>06</t>
  </si>
  <si>
    <t>12 0 00 00000</t>
  </si>
  <si>
    <t>10 0 00 00000</t>
  </si>
  <si>
    <t>Основное мероприятие 1. Организация содержания автомобильных дорог и инженерных сооружений на них в границах поселения (снегоочистка и посыпка дорог)</t>
  </si>
  <si>
    <t>10 0 01 20200</t>
  </si>
  <si>
    <t>08 0 00 00000</t>
  </si>
  <si>
    <t>08 1 00 00000</t>
  </si>
  <si>
    <t>08 1 01 06010</t>
  </si>
  <si>
    <t>Расходы на выплаты по оплате труда работников органов местного самоуправления</t>
  </si>
  <si>
    <t>08 1 01 06030</t>
  </si>
  <si>
    <t>Расходы на выплаты по оплате труда главы местной администрации</t>
  </si>
  <si>
    <t>08 1 01 04010</t>
  </si>
  <si>
    <t>08 1 01 75540</t>
  </si>
  <si>
    <t>08 1 02 51180</t>
  </si>
  <si>
    <t>Основное мероприятие 1. Осуществление муниципальных функций, направленных на обеспечение деятельности Главы администрации, администрации городского поселения Туманный Кольского района</t>
  </si>
  <si>
    <t>08 1 01 00000</t>
  </si>
  <si>
    <t>08 1 02 00000</t>
  </si>
  <si>
    <t>08 1 01 70570</t>
  </si>
  <si>
    <t>08 1 01 S0570</t>
  </si>
  <si>
    <t>07 0 00 00000</t>
  </si>
  <si>
    <t>06 0 00 00000</t>
  </si>
  <si>
    <t>06 0 01 20240</t>
  </si>
  <si>
    <t xml:space="preserve">06 0 01 20240 </t>
  </si>
  <si>
    <t>05 0 00 00000</t>
  </si>
  <si>
    <t>05 1 00 00000</t>
  </si>
  <si>
    <t>Предоставление субсидий бюджетным, автономным учреждениям и иным неккомерческим организациям</t>
  </si>
  <si>
    <t>01 1 01 00000</t>
  </si>
  <si>
    <t>01 1 01 20030</t>
  </si>
  <si>
    <t>14 0 00 00000</t>
  </si>
  <si>
    <t>Сельское хозяйство и рыболовство</t>
  </si>
  <si>
    <t>Основное мероприятие 1. Регулирование численности безнадзорных животных</t>
  </si>
  <si>
    <t>Закупка товаров, работ и услуг для обеспечения государственных (муниципальных) нужд</t>
  </si>
  <si>
    <t>Основное мероприятие 2. Организация и содержание мест захоронения</t>
  </si>
  <si>
    <t>06 0 02 20250</t>
  </si>
  <si>
    <t>Расходы на оплату коммунальных услуг и услуг по содержанию имущества в части пустующих муниципальных помещений</t>
  </si>
  <si>
    <t>15 0 00 00000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</si>
  <si>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</si>
  <si>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300</t>
  </si>
  <si>
    <t>99 0 00 00000</t>
  </si>
  <si>
    <t>99 1 00 00000</t>
  </si>
  <si>
    <t>99 3 00 90040</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</si>
  <si>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</si>
  <si>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t>
  </si>
  <si>
    <t>500</t>
  </si>
  <si>
    <t>Резервные фонды</t>
  </si>
  <si>
    <t>11</t>
  </si>
  <si>
    <t>800</t>
  </si>
  <si>
    <t>99 9 00 90010</t>
  </si>
  <si>
    <t>Иные бюджетные ассигнования</t>
  </si>
  <si>
    <t xml:space="preserve">Резервный фонд администрации гп Туманный Кольского района </t>
  </si>
  <si>
    <t>Резервные фонды местных администраций</t>
  </si>
  <si>
    <t xml:space="preserve"> 99 9 00 00000</t>
  </si>
  <si>
    <t xml:space="preserve"> 99 3 00 00000</t>
  </si>
  <si>
    <t>Национальная безопасность и правоохранительная деятельность</t>
  </si>
  <si>
    <t>99 3 00 90020</t>
  </si>
  <si>
    <t>Предупреждение и ликвидация последствий чрезвычайных ситуаций и стихийных бедствий природного и техногенного характера</t>
  </si>
  <si>
    <t>Расходы на создание, организацию и материальное обеспечение работы штаба оповещения</t>
  </si>
  <si>
    <t>Социальная политика</t>
  </si>
  <si>
    <t>Выплата пенсии за выслугу лет муниципальным служащим, замещавшим муниципальные должности муниципальной службы в муниципальном образовании городское поселение Туманный</t>
  </si>
  <si>
    <t>Социальное обеспечение  и иные выплаты населению</t>
  </si>
  <si>
    <t>99 1 00 80010</t>
  </si>
  <si>
    <t>Доплаты к пенсиям, дополнительное пенсионное обеспечение</t>
  </si>
  <si>
    <t>16 0 00 00000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</si>
  <si>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</si>
  <si>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Расходы на обеспечение функций работников органов местного самоуправления</t>
  </si>
  <si>
    <t>16 0 02 20300</t>
  </si>
  <si>
    <t>16 0 01 20290</t>
  </si>
  <si>
    <t>16 0 01 00000</t>
  </si>
  <si>
    <t>16 0 02 00000</t>
  </si>
  <si>
    <t>Актуализация схем теплоснабжения, водоснабжения и водоотведения городского поселения Туманный Кольского района</t>
  </si>
  <si>
    <t>07 0 02 00000</t>
  </si>
  <si>
    <t xml:space="preserve">Разработка и проведение экспертизы проектно-сметной документации </t>
  </si>
  <si>
    <t>06 0 01 00000</t>
  </si>
  <si>
    <t>Организация и содержание мест захоронения</t>
  </si>
  <si>
    <t>06 0 02 00000</t>
  </si>
  <si>
    <t>10 0 01 00000</t>
  </si>
  <si>
    <t>04 0 00 00000</t>
  </si>
  <si>
    <t>06 0 05 00000</t>
  </si>
  <si>
    <t>Организация освещения улиц на территории муниципального образования городского поселения Туманный</t>
  </si>
  <si>
    <t>Основное мероприятие 1. Осуществление муниципальных функций, направленных на обеспечение деятельности подведомственных учреждений городского поселения Туманный Кольского района</t>
  </si>
  <si>
    <t>Основное мероприятие 1.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t>
  </si>
  <si>
    <t>01 0 00 00000</t>
  </si>
  <si>
    <t>01 1 00 00000</t>
  </si>
  <si>
    <t>05 1 01 00000</t>
  </si>
  <si>
    <t>05 1 01 00030</t>
  </si>
  <si>
    <t>05 1 01 00040</t>
  </si>
  <si>
    <t>05 1 01 71100</t>
  </si>
  <si>
    <t xml:space="preserve">Предоставление субсидий муниципальным бюджетным, автономным учреждениям и иным некоммерческим организациям </t>
  </si>
  <si>
    <t>05 1 01 S1100</t>
  </si>
  <si>
    <t>09 0 00 00000</t>
  </si>
  <si>
    <t>12 0 01 20000</t>
  </si>
  <si>
    <t>12 0 01 20220</t>
  </si>
  <si>
    <t>12 0 01 70850</t>
  </si>
  <si>
    <t>12 0 01 S0850</t>
  </si>
  <si>
    <t xml:space="preserve">14 0 01 75590 </t>
  </si>
  <si>
    <t>14 0 01 75590</t>
  </si>
  <si>
    <t>15 0 01 20000</t>
  </si>
  <si>
    <t>15 0 01 20260</t>
  </si>
  <si>
    <t xml:space="preserve">Расходы на ремонт улично-дорожной сети, дворовых территорий многоквартирных домов и проездов к ним </t>
  </si>
  <si>
    <t>99 2 00 01010</t>
  </si>
  <si>
    <t>99 2 00 00000</t>
  </si>
  <si>
    <t>Пенсионное обеспечение</t>
  </si>
  <si>
    <t>14 1 01 00000</t>
  </si>
  <si>
    <t>14 1 00 00000</t>
  </si>
  <si>
    <t>14 1 01 75590</t>
  </si>
  <si>
    <t>Приобретение системы видеонаблюдения, тревожной кнопки</t>
  </si>
  <si>
    <t>99 3 0000000</t>
  </si>
  <si>
    <t>Расходы на финансовое обеспечение государственного (муниципального) задания на оказание государственных (муниципальных)  услуг (выполнение работ)</t>
  </si>
  <si>
    <t>04 002 00000</t>
  </si>
  <si>
    <t>Замена общедомовых приборов учета тепловой энергии</t>
  </si>
  <si>
    <t>17 0 01 20330</t>
  </si>
  <si>
    <t>17 0 00 00000</t>
  </si>
  <si>
    <t>17 0 02 20340</t>
  </si>
  <si>
    <t>17 0 01 00000</t>
  </si>
  <si>
    <t>17 0 02 00000</t>
  </si>
  <si>
    <t xml:space="preserve">Основное мероприятие 2. Приобретение материальных ценностей  для предотвращения  чрезвычайных ситуаций </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</si>
  <si>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</si>
  <si>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08 1 01 13060</t>
  </si>
  <si>
    <t>Основное мероприятие 1. Осуществление полномочий по решению вопросов местного значения поселения</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</si>
  <si>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</si>
  <si>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Подпрограмма 2. "Автомобильные дороги Мурманской области"</t>
  </si>
  <si>
    <t>01 2 00 00000</t>
  </si>
  <si>
    <t>Основное мероприятие 2. Расходы по актуализации схем теплоснабжения, водоснабжения и водоотведения городского поселения Туманный Кольского района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</si>
  <si>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</si>
  <si>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01 2 00 49100</t>
  </si>
  <si>
    <t>01 2 00 S9100</t>
  </si>
  <si>
    <t>Основное мероприятие 5. Организация освещения улиц на территории муниципального образования городского поселения Туманный</t>
  </si>
  <si>
    <t>07 0 01 00000</t>
  </si>
  <si>
    <t>07 0 01 20050</t>
  </si>
  <si>
    <t>07 0 02 20280</t>
  </si>
  <si>
    <t>07 0 03 00000</t>
  </si>
  <si>
    <t>07 0 03 20310</t>
  </si>
  <si>
    <t>Защита населения и территории от чрезвычайных ситуаций природного и техногенного характера, пожарная безопасность</t>
  </si>
  <si>
    <t xml:space="preserve">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</si>
  <si>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на выполнение части полномочий по организации и осуществлению мероприятий по   гражданской обороне, защите населения и территории муниципального образования городское поселение Туманный Кольского района  от чрезвычайных ситуаций природного и техногенного характера </t>
  </si>
  <si>
    <t xml:space="preserve">Межбюджетные трансферты на исполнение Контрольно - счетной палатой Кольского района полномочий контрольно-счетного органа городского поселения Туманный Кольского района Мурманской области по осуществлению внешнего муниципального финансового контроля </t>
  </si>
  <si>
    <t>09 0 01 00000</t>
  </si>
  <si>
    <t>09 0 01 20020</t>
  </si>
  <si>
    <t xml:space="preserve">Подпрограмма 2 "Развитие искусства, творческого потенциала и организация досуга населения" на 2022-2024 годы
</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</si>
  <si>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</si>
  <si>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05 2 00 00000</t>
  </si>
  <si>
    <t>05 2 01 00000</t>
  </si>
  <si>
    <t>05 2 01 71060</t>
  </si>
  <si>
    <t>Софинансирование к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</si>
  <si>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05 2 01 S1060</t>
  </si>
  <si>
    <t xml:space="preserve">Основное мероприятие 4. Расходы на приобретение коммунальной техники для уборки территории г. п. Туманный </t>
  </si>
  <si>
    <t>07 0 04 00000</t>
  </si>
  <si>
    <t>07 0 04 73160</t>
  </si>
  <si>
    <t>07 0 04 S3160</t>
  </si>
  <si>
    <t>Муниципальная программа 1 «Содержание, развитие и обслуживание сети автодорог общего пользования в г.п. Туманный Кольского района на 2019-2024 годы»</t>
  </si>
  <si>
    <t>Подпрограмма 1. Улучшение технического состояния дорог и дворовых территорий многоквартирных домов и проездов к ним муниципального образования городское поселение Туманный</t>
  </si>
  <si>
    <t>Основное мероприятие 1. Расходы по улучшению технического состояния дорог и дворовых территорий многоквартирных домов и проездов к ним муниципального образования городское поселение Туманный</t>
  </si>
  <si>
    <t xml:space="preserve">Муниципальная программа 4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2019 - 2024 гг" </t>
  </si>
  <si>
    <t xml:space="preserve">Основное мероприятие 2.  Работы по установке узлов учета тепловой энергии в многоквартирных домах городского поселения Туманный </t>
  </si>
  <si>
    <t xml:space="preserve">Подпрограмма 1 "Сохранение и развитие библиотечной и культурно-досуговой деятельности" на 2019-2024 годы
</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</si>
  <si>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</si>
  <si>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Муниципальная программа 5 "Развитие культуры в муниципальном образовании городское поселение  Туманный Кольского района» на 2019 - 2024 годы"
</t>
  </si>
  <si>
    <t>Софинансирование из местного бюджета на оплату труда и начисления на выплаты по оплате труда работникам муниципальных учреждений</t>
  </si>
  <si>
    <t xml:space="preserve">Основное мероприятие 1. Проведение ремонтных работ и укрепление материально-технической базы муниципальных учреждений культуры в г. п. Туманный </t>
  </si>
  <si>
    <t>Муниципальная программа 6 "Благоустройство территории муниципального образования городское поселение Туманный» на 2019 - 2024 годы"</t>
  </si>
  <si>
    <t xml:space="preserve">Основное мероприятие 1. Содержание зеленых насаждений, благоустройство территории поселения
</t>
  </si>
  <si>
    <t>Содержание зеленых насаждений, благоустройство территории поселения, уборка территории поселения</t>
  </si>
  <si>
    <t xml:space="preserve">Муниципальная программа 7
«Жилищно-коммунальное хозяйство» на 2019-2024 годы
</t>
  </si>
  <si>
    <t xml:space="preserve">Основное мероприятие 1. Расходы на разработку сметной документации  и проведение экспертизы проектно-сметной документации </t>
  </si>
  <si>
    <t>Основное мероприятие 3. Расходы на текущий ремонт муниципальных квартир в многоквартирных домах городского поселения Туманный Кольского района</t>
  </si>
  <si>
    <t>Текущий ремонт муниципальных квартир в  многоквартирных домах городского поселения Туманный Кольского района</t>
  </si>
  <si>
    <t xml:space="preserve">Основное мероприятие 5. Расходы на разработку организации плана демонтажа (сноса) МКД в г. п. Туманный </t>
  </si>
  <si>
    <t xml:space="preserve">Разработка организации плана демонтажа (сноса) МКД 1,2,3 по ул. Энергетиков г. п. Туманный </t>
  </si>
  <si>
    <t>07 0 05 00000</t>
  </si>
  <si>
    <t>07 0 05 20320</t>
  </si>
  <si>
    <t>Муниципальная программа 8  "Развитие муниципального управления" на 2019-2024 годы"</t>
  </si>
  <si>
    <t>Софинансирование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</si>
  <si>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9 "Повышение эффективности бюджетных расходов городского поселения Туманный Кольского района на 2019- 2024 годы"</t>
  </si>
  <si>
    <t>Основное мероприятие 1: Реализация муниципальной программы «Повышение эффективности бюджетных расходов городского поселения Туманный Кольского района на 2019- 2024 годы»</t>
  </si>
  <si>
    <t>Прочие направления расходов на реализацию муниципальной программы «Повышение эффективности бюджетных расходов городского поселения Туманный Кольского района на 2019- 2024 годы»</t>
  </si>
  <si>
    <t>Муниципальная программа 10 "Обеспечение безопасности дорожного движения на территории муниципального образования городского поселения Туманный Кольского района на 2019- 2024 годы"</t>
  </si>
  <si>
    <t>Расходы по организации содержания автомобильных дорог и инженерных сооружений на них в границах поселения (снегоочистка и посыпка дорог)</t>
  </si>
  <si>
    <t>Муниципальная программа 12 "Капитальный ремонт общего имущества в многоквартирных домах муниципального образования городское поселение Туманный на 2019-2024гг."</t>
  </si>
  <si>
    <t>Основное мероприятие 1.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2019-2024гг."</t>
  </si>
  <si>
    <t>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</si>
  <si>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</si>
  <si>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Софинансирование из местного бюджета на оплату взносов на капитальный ремонт за муниципальный жилой фонд</t>
  </si>
  <si>
    <t>Муниципальная программа 14 "Осуществление мероприятий по отлову и содержанию животных без владельцев  территории муниципального образования городское поселение Туманный» на 2019-2024 годы</t>
  </si>
  <si>
    <t>Подпрограмма 1. Сокращение численности животных без владельцев на территории муниципального образования городское поселениеТуманный</t>
  </si>
  <si>
    <t>Муниципальная программа 15 "Оплата коммунальных услуг и услуг по содержанию имущества в части пустующих муниципальных помещений на 2019-2024 годы</t>
  </si>
  <si>
    <t>Муниципальная программа 16 «Профилактика правонарушений, противодействие терроризму и экстремизму на территории городского поселения Туманный» на 2019-2024 гг.</t>
  </si>
  <si>
    <t>Основное мероприятие 1: Приобретение системы видеонаблюдения, тревожной кнопки</t>
  </si>
  <si>
    <t xml:space="preserve">Основное мероприятие 2: Повышение безопасности населения </t>
  </si>
  <si>
    <t>Повышение безопасности населения</t>
  </si>
  <si>
    <t>Муниципальная программа 17  «Обеспечение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2019-2024 годы»</t>
  </si>
  <si>
    <t xml:space="preserve">Основное мероприятие 1. Проведение работ по предупреждению и ликвидации  чрезвычайных ситуаций </t>
  </si>
  <si>
    <t xml:space="preserve">                     Приложение  № 5</t>
  </si>
  <si>
    <t xml:space="preserve">Субсидия на приобретение коммунальной техники для уборки территорий муниципальных образований Мурманской области </t>
  </si>
  <si>
    <t xml:space="preserve">Софинансирование к субсидии на приобретение коммунальной техники для уборки территорий муниципальных образований Мурманской области </t>
  </si>
  <si>
    <t>Программная деятельность</t>
  </si>
  <si>
    <t>Основное мероприятие 1. Осуществление капитального ремонта теплосетей на территории гп Туманный (от электрокотельной до ТК-6)</t>
  </si>
  <si>
    <t>Субсидия бюджетам муниципальных образований на подготовку к отопительному периоду</t>
  </si>
  <si>
    <t>04 0 01 70760</t>
  </si>
  <si>
    <t>04 0 01 00000</t>
  </si>
  <si>
    <t>04 0 02 70760</t>
  </si>
  <si>
    <t>Софинансирование к субсидии бюджетам муниципальных образований на подготовку к отопительному периоду</t>
  </si>
  <si>
    <t>04 0 01 S0760</t>
  </si>
  <si>
    <t>Основное мероприятие 4. Разработка проекта изменений местных нормативов градостроительного проектирования городского поселения Туманный Кольского района</t>
  </si>
  <si>
    <t>Разработка проекта изменений местных нормативов градостроительного проектирования городского поселения Туманный Кольского района</t>
  </si>
  <si>
    <t>06 0 04 00000</t>
  </si>
  <si>
    <t>Основное мероприятие 6. Расходы на изготовление технического паспорта здания (строения), находящегося на территории городского поселения Туманный Кольского района</t>
  </si>
  <si>
    <t>Расходы на изготовление технического паспорта здания (строения), находящегося на территории городского поселения Туманный Кольского района</t>
  </si>
  <si>
    <t>07 0 06 00000</t>
  </si>
  <si>
    <t>07 0 06 20330</t>
  </si>
  <si>
    <t>Основное мероприятие 2. Ремонт входных групп многоквартирного дома, расположенного по адресу: 184375, Мурманская область, Кольский район, п. Туманный, ул. Энергетиков, д. 7</t>
  </si>
  <si>
    <t xml:space="preserve">Субсидия бюджетам муниципальных образований на реализацию проектов по поддержке местных инициатив                      </t>
  </si>
  <si>
    <t>12 0 02 00000</t>
  </si>
  <si>
    <t>Другие вопросы в области жилищно-коммунального хозяйства</t>
  </si>
  <si>
    <t xml:space="preserve">Софинансирование к субсидии бюджетам муниципальных образований на реализацию проектов по поддержке местных инициатив                      </t>
  </si>
  <si>
    <t>Основное мероприятие 6. Приобретение новогодней уличной ели</t>
  </si>
  <si>
    <t>Приобретение новогодней уличной ели</t>
  </si>
  <si>
    <t>06 0 06 20270</t>
  </si>
  <si>
    <t>99 3 00 90050</t>
  </si>
  <si>
    <t>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 государственная собственность на которые не разграничена</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</si>
  <si>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</si>
  <si>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12 0 02 71091</t>
  </si>
  <si>
    <t>12 0 02 S1091</t>
  </si>
  <si>
    <t>04 002 20350</t>
  </si>
  <si>
    <t>06 0 05 20210</t>
  </si>
  <si>
    <t>Другие вопросы в области национальной экономики</t>
  </si>
  <si>
    <t>12</t>
  </si>
  <si>
    <t>06 0 04 20302</t>
  </si>
  <si>
    <t xml:space="preserve">                 к  решению Совета депутатов</t>
  </si>
  <si>
    <t>06 0 06 77190</t>
  </si>
  <si>
    <t>Иные межбюджетные трансферты из областного бюджета местным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</si>
  <si>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8 1 01 06030</t>
  </si>
  <si>
    <t>07 0 07 00000</t>
  </si>
  <si>
    <t xml:space="preserve"> 07 0 07 20340 </t>
  </si>
  <si>
    <t>Расходы на комплекс кадастровых работ по изготовлению технического плана с внесением сведений в ЕГРН на трассу горячего водоснабжения г.п. Туманный Кольского района</t>
  </si>
  <si>
    <t>Основное мероприятие 7. Расходы на проведение кадастровых работ</t>
  </si>
  <si>
    <t>от 29.09.2022 №  276</t>
  </si>
  <si>
    <t>Распределение бюджетных ассигнований по целевым статьям (муниципальным  программам муниципального образования городское поселение Туманный и непрограммным направлениям деятельности), группам видов расходов, разделам, подразделам классификации расходов бюджета на 2022 год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</si>
</sst>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1">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b/>
      <sz val="10"/>
      <name val="Times New Roman"/>
      <family val="2"/>
    </font>
    <font>
      <b/>
      <sz val="10"/>
      <name val="Arial"/>
      <family val="2"/>
    </font>
    <font>
      <sz val="10"/>
      <name val="Times New Roman CYR"/>
      <family val="1"/>
    </font>
    <font>
      <sz val="10"/>
      <name val="Times New Roman Cyr"/>
      <family val="0"/>
    </font>
    <font>
      <sz val="11"/>
      <color indexed="9"/>
      <name val="Calibri"/>
      <family val="2"/>
    </font>
    <font>
      <sz val="11"/>
      <color indexed="14"/>
      <name val="Calibri"/>
      <family val="2"/>
    </font>
    <font>
      <sz val="8"/>
      <color indexed="9"/>
      <name val="Arial Cyr"/>
      <family val="0"/>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left"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09">
    <xf numFmtId="0" fontId="0" fillId="0" borderId="0" xfId="0" applyAlignment="1">
      <alignment vertical="center"/>
    </xf>
    <xf numFmtId="2"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3" fontId="6" fillId="0" borderId="0" xfId="0" applyNumberFormat="1" applyFont="1" applyFill="1" applyBorder="1" applyAlignment="1">
      <alignment horizontal="right"/>
    </xf>
    <xf numFmtId="3" fontId="2" fillId="0" borderId="0" xfId="0" applyNumberFormat="1" applyFont="1" applyFill="1" applyAlignment="1">
      <alignment horizontal="center"/>
    </xf>
    <xf numFmtId="3" fontId="2" fillId="0" borderId="0" xfId="0" applyNumberFormat="1" applyFont="1" applyFill="1" applyAlignment="1">
      <alignment/>
    </xf>
    <xf numFmtId="2"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9" fillId="0" borderId="11" xfId="0" applyFont="1" applyBorder="1" applyAlignment="1">
      <alignment horizontal="center" vertical="center" wrapText="1"/>
    </xf>
    <xf numFmtId="49" fontId="9"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0" fontId="0" fillId="0" borderId="0" xfId="0" applyAlignment="1">
      <alignment vertical="center" wrapText="1"/>
    </xf>
    <xf numFmtId="0" fontId="0" fillId="0" borderId="0" xfId="0" applyFill="1" applyAlignment="1">
      <alignment vertical="center" wrapText="1"/>
    </xf>
    <xf numFmtId="49" fontId="9"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2" fontId="7" fillId="0" borderId="11" xfId="0" applyNumberFormat="1" applyFont="1" applyFill="1" applyBorder="1" applyAlignment="1">
      <alignment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0" fillId="0" borderId="0" xfId="0" applyFill="1" applyBorder="1" applyAlignment="1">
      <alignment vertical="center" wrapText="1"/>
    </xf>
    <xf numFmtId="0" fontId="9" fillId="0" borderId="0" xfId="0"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vertical="center" wrapText="1"/>
    </xf>
    <xf numFmtId="0" fontId="9" fillId="0" borderId="0" xfId="0" applyFont="1" applyFill="1" applyBorder="1" applyAlignment="1">
      <alignment vertical="center" wrapText="1"/>
    </xf>
    <xf numFmtId="2" fontId="8" fillId="0" borderId="0" xfId="0" applyNumberFormat="1" applyFont="1" applyFill="1" applyBorder="1" applyAlignment="1">
      <alignment vertical="center" wrapText="1"/>
    </xf>
    <xf numFmtId="2" fontId="7" fillId="0" borderId="11" xfId="0" applyNumberFormat="1" applyFont="1" applyFill="1" applyBorder="1" applyAlignment="1">
      <alignment horizontal="justify" vertical="top" wrapText="1"/>
    </xf>
    <xf numFmtId="2" fontId="10" fillId="0" borderId="11" xfId="0" applyNumberFormat="1" applyFont="1" applyFill="1" applyBorder="1" applyAlignment="1">
      <alignment horizontal="justify" vertical="top" wrapText="1"/>
    </xf>
    <xf numFmtId="0" fontId="9" fillId="0" borderId="11" xfId="0" applyFont="1" applyFill="1" applyBorder="1" applyAlignment="1">
      <alignment horizontal="justify" vertical="top" wrapText="1"/>
    </xf>
    <xf numFmtId="2" fontId="9" fillId="0" borderId="11" xfId="53" applyNumberFormat="1" applyFont="1" applyFill="1" applyBorder="1" applyAlignment="1">
      <alignment horizontal="justify" vertical="top" wrapText="1"/>
      <protection/>
    </xf>
    <xf numFmtId="0" fontId="8" fillId="0" borderId="11" xfId="0" applyNumberFormat="1" applyFont="1" applyFill="1" applyBorder="1" applyAlignment="1">
      <alignment horizontal="justify" vertical="top" wrapText="1"/>
    </xf>
    <xf numFmtId="2" fontId="9" fillId="0" borderId="11" xfId="0" applyNumberFormat="1" applyFont="1" applyFill="1" applyBorder="1" applyAlignment="1">
      <alignment horizontal="justify" vertical="top" wrapText="1"/>
    </xf>
    <xf numFmtId="49" fontId="8" fillId="0" borderId="11" xfId="0" applyNumberFormat="1" applyFont="1" applyFill="1" applyBorder="1" applyAlignment="1">
      <alignment horizontal="justify" vertical="top" wrapText="1"/>
    </xf>
    <xf numFmtId="2" fontId="9" fillId="0" borderId="11" xfId="0" applyNumberFormat="1" applyFont="1" applyFill="1" applyBorder="1" applyAlignment="1">
      <alignment horizontal="justify" vertical="top" wrapText="1"/>
    </xf>
    <xf numFmtId="2" fontId="8" fillId="0" borderId="11" xfId="0" applyNumberFormat="1" applyFont="1" applyFill="1" applyBorder="1" applyAlignment="1">
      <alignment horizontal="justify" vertical="top" wrapText="1"/>
    </xf>
    <xf numFmtId="49" fontId="9" fillId="0" borderId="11" xfId="0" applyNumberFormat="1" applyFont="1" applyFill="1" applyBorder="1" applyAlignment="1">
      <alignment horizontal="justify" vertical="top" wrapText="1"/>
    </xf>
    <xf numFmtId="2" fontId="9" fillId="0" borderId="12" xfId="53" applyNumberFormat="1" applyFont="1" applyFill="1" applyBorder="1" applyAlignment="1">
      <alignment horizontal="justify" vertical="top" wrapText="1"/>
      <protection/>
    </xf>
    <xf numFmtId="49" fontId="9" fillId="0" borderId="11" xfId="0" applyNumberFormat="1" applyFont="1" applyFill="1" applyBorder="1" applyAlignment="1">
      <alignment horizontal="justify" vertical="top"/>
    </xf>
    <xf numFmtId="49" fontId="9" fillId="0" borderId="11" xfId="0" applyNumberFormat="1" applyFont="1" applyFill="1" applyBorder="1" applyAlignment="1">
      <alignment horizontal="justify" vertical="top"/>
    </xf>
    <xf numFmtId="2" fontId="7" fillId="0" borderId="11" xfId="0" applyNumberFormat="1" applyFont="1" applyFill="1" applyBorder="1" applyAlignment="1">
      <alignment horizontal="justify" vertical="top" wrapText="1"/>
    </xf>
    <xf numFmtId="2" fontId="9" fillId="0" borderId="11" xfId="0" applyNumberFormat="1" applyFont="1" applyFill="1" applyBorder="1" applyAlignment="1">
      <alignment horizontal="justify" wrapText="1"/>
    </xf>
    <xf numFmtId="0" fontId="9" fillId="33" borderId="11" xfId="0" applyNumberFormat="1" applyFont="1" applyFill="1" applyBorder="1" applyAlignment="1">
      <alignment horizontal="justify" vertical="center" wrapText="1"/>
    </xf>
    <xf numFmtId="49" fontId="8"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justify" vertical="top"/>
    </xf>
    <xf numFmtId="49" fontId="9" fillId="33" borderId="11" xfId="0" applyNumberFormat="1" applyFont="1" applyFill="1" applyBorder="1" applyAlignment="1">
      <alignment horizontal="center" vertical="center" wrapText="1"/>
    </xf>
    <xf numFmtId="2" fontId="9" fillId="33" borderId="11" xfId="53" applyNumberFormat="1" applyFont="1" applyFill="1" applyBorder="1" applyAlignment="1">
      <alignment horizontal="justify" vertical="top" wrapText="1"/>
      <protection/>
    </xf>
    <xf numFmtId="49" fontId="8" fillId="33" borderId="11" xfId="0" applyNumberFormat="1" applyFont="1" applyFill="1" applyBorder="1" applyAlignment="1">
      <alignment horizontal="center" vertical="center" wrapText="1"/>
    </xf>
    <xf numFmtId="2" fontId="8" fillId="33" borderId="11" xfId="0" applyNumberFormat="1" applyFont="1" applyFill="1" applyBorder="1" applyAlignment="1">
      <alignment horizontal="justify" vertical="top" wrapText="1"/>
    </xf>
    <xf numFmtId="0" fontId="9" fillId="33" borderId="11" xfId="0" applyNumberFormat="1" applyFont="1" applyFill="1" applyBorder="1" applyAlignment="1">
      <alignment horizontal="justify" vertical="top" wrapText="1"/>
    </xf>
    <xf numFmtId="2" fontId="8" fillId="33" borderId="11" xfId="0" applyNumberFormat="1" applyFont="1" applyFill="1" applyBorder="1" applyAlignment="1">
      <alignment horizontal="justify"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2" fontId="0" fillId="0" borderId="0" xfId="0" applyNumberFormat="1" applyAlignment="1">
      <alignment vertical="center"/>
    </xf>
    <xf numFmtId="49" fontId="9" fillId="0" borderId="11" xfId="0" applyNumberFormat="1" applyFont="1" applyFill="1" applyBorder="1" applyAlignment="1">
      <alignment horizontal="justify" vertical="top" wrapText="1"/>
    </xf>
    <xf numFmtId="2" fontId="9" fillId="0" borderId="11" xfId="0" applyNumberFormat="1" applyFont="1" applyFill="1" applyBorder="1" applyAlignment="1">
      <alignment horizontal="justify" wrapText="1"/>
    </xf>
    <xf numFmtId="4" fontId="9" fillId="0" borderId="11" xfId="0" applyNumberFormat="1" applyFont="1" applyFill="1" applyBorder="1" applyAlignment="1">
      <alignment/>
    </xf>
    <xf numFmtId="2" fontId="9" fillId="0" borderId="11" xfId="0" applyNumberFormat="1" applyFont="1" applyFill="1" applyBorder="1" applyAlignment="1">
      <alignment horizontal="justify" vertical="center" wrapText="1"/>
    </xf>
    <xf numFmtId="0" fontId="9" fillId="0" borderId="11" xfId="0" applyFont="1" applyFill="1" applyBorder="1" applyAlignment="1">
      <alignment horizontal="justify" wrapText="1"/>
    </xf>
    <xf numFmtId="2" fontId="10" fillId="0" borderId="11" xfId="0" applyNumberFormat="1" applyFont="1" applyFill="1" applyBorder="1" applyAlignment="1">
      <alignment horizontal="justify" wrapText="1"/>
    </xf>
    <xf numFmtId="2" fontId="9" fillId="0" borderId="11" xfId="0" applyNumberFormat="1" applyFont="1" applyFill="1" applyBorder="1" applyAlignment="1">
      <alignment horizontal="justify" vertical="center" wrapText="1"/>
    </xf>
    <xf numFmtId="2" fontId="10" fillId="0" borderId="11" xfId="0" applyNumberFormat="1" applyFont="1" applyFill="1" applyBorder="1" applyAlignment="1">
      <alignment horizontal="justify" vertical="center" wrapText="1"/>
    </xf>
    <xf numFmtId="0" fontId="12" fillId="0" borderId="11" xfId="0" applyFont="1" applyFill="1" applyBorder="1" applyAlignment="1">
      <alignment wrapText="1"/>
    </xf>
    <xf numFmtId="0" fontId="9" fillId="0" borderId="11" xfId="0" applyFont="1" applyFill="1" applyBorder="1" applyAlignment="1">
      <alignment horizontal="left" vertical="top" wrapText="1"/>
    </xf>
    <xf numFmtId="49" fontId="7" fillId="0" borderId="11" xfId="0" applyNumberFormat="1" applyFont="1" applyFill="1" applyBorder="1" applyAlignment="1">
      <alignment horizontal="left" vertical="center" wrapText="1" readingOrder="1"/>
    </xf>
    <xf numFmtId="2" fontId="9" fillId="0" borderId="11" xfId="0" applyNumberFormat="1" applyFont="1" applyFill="1" applyBorder="1" applyAlignment="1">
      <alignment horizontal="left" wrapText="1"/>
    </xf>
    <xf numFmtId="49" fontId="9" fillId="0" borderId="11" xfId="0" applyNumberFormat="1" applyFont="1" applyFill="1" applyBorder="1" applyAlignment="1">
      <alignment horizontal="justify" vertical="center"/>
    </xf>
    <xf numFmtId="2" fontId="9" fillId="0" borderId="11" xfId="0" applyNumberFormat="1" applyFont="1" applyFill="1" applyBorder="1" applyAlignment="1">
      <alignment vertical="top" wrapText="1"/>
    </xf>
    <xf numFmtId="0" fontId="8" fillId="0" borderId="11" xfId="0" applyFont="1" applyFill="1" applyBorder="1" applyAlignment="1">
      <alignment vertical="top" wrapText="1"/>
    </xf>
    <xf numFmtId="2" fontId="10" fillId="0" borderId="11" xfId="0" applyNumberFormat="1" applyFont="1" applyFill="1" applyBorder="1" applyAlignment="1">
      <alignment wrapText="1"/>
    </xf>
    <xf numFmtId="0" fontId="9" fillId="0" borderId="11" xfId="0" applyFont="1" applyFill="1" applyBorder="1" applyAlignment="1">
      <alignment horizontal="left" vertical="center" wrapText="1"/>
    </xf>
    <xf numFmtId="49" fontId="10" fillId="0" borderId="11" xfId="0" applyNumberFormat="1" applyFont="1" applyFill="1" applyBorder="1" applyAlignment="1">
      <alignment horizontal="justify" vertical="top"/>
    </xf>
    <xf numFmtId="0" fontId="9" fillId="0" borderId="11" xfId="0" applyFont="1" applyFill="1" applyBorder="1" applyAlignment="1">
      <alignment wrapText="1"/>
    </xf>
    <xf numFmtId="49" fontId="8" fillId="0" borderId="11" xfId="0" applyNumberFormat="1" applyFont="1" applyFill="1" applyBorder="1" applyAlignment="1">
      <alignment horizontal="justify" vertical="top" wrapText="1" readingOrder="1"/>
    </xf>
    <xf numFmtId="0" fontId="13" fillId="0" borderId="11" xfId="0" applyFont="1" applyFill="1" applyBorder="1" applyAlignment="1">
      <alignment wrapText="1"/>
    </xf>
    <xf numFmtId="0" fontId="10" fillId="33" borderId="11" xfId="53" applyNumberFormat="1" applyFont="1" applyFill="1" applyBorder="1" applyAlignment="1">
      <alignment horizontal="left" vertical="center" wrapText="1"/>
      <protection/>
    </xf>
    <xf numFmtId="0" fontId="9" fillId="0" borderId="11" xfId="0" applyFont="1" applyFill="1" applyBorder="1" applyAlignment="1">
      <alignment vertical="center" wrapText="1" shrinkToFit="1"/>
    </xf>
    <xf numFmtId="49" fontId="8" fillId="0" borderId="11" xfId="0" applyNumberFormat="1" applyFont="1" applyFill="1" applyBorder="1" applyAlignment="1">
      <alignment horizontal="justify" vertical="top"/>
    </xf>
    <xf numFmtId="0" fontId="0" fillId="0" borderId="14" xfId="0" applyBorder="1" applyAlignment="1">
      <alignment vertical="center"/>
    </xf>
    <xf numFmtId="0" fontId="10" fillId="0" borderId="11" xfId="0" applyFont="1" applyBorder="1" applyAlignment="1">
      <alignment vertical="center"/>
    </xf>
    <xf numFmtId="0" fontId="0" fillId="0" borderId="14" xfId="0" applyBorder="1" applyAlignment="1">
      <alignment vertical="center" wrapText="1"/>
    </xf>
    <xf numFmtId="0" fontId="9" fillId="0" borderId="11" xfId="0" applyNumberFormat="1" applyFont="1" applyFill="1" applyBorder="1" applyAlignment="1">
      <alignment horizontal="center" vertical="center" wrapText="1"/>
    </xf>
    <xf numFmtId="4" fontId="8" fillId="0" borderId="11" xfId="0" applyNumberFormat="1" applyFont="1" applyFill="1" applyBorder="1" applyAlignment="1">
      <alignment vertical="center" wrapText="1"/>
    </xf>
    <xf numFmtId="4" fontId="7" fillId="0" borderId="11"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4" fontId="9" fillId="33" borderId="11" xfId="0" applyNumberFormat="1" applyFont="1" applyFill="1" applyBorder="1" applyAlignment="1">
      <alignment/>
    </xf>
    <xf numFmtId="4" fontId="9" fillId="0" borderId="11" xfId="0" applyNumberFormat="1" applyFont="1" applyFill="1" applyBorder="1" applyAlignment="1">
      <alignment/>
    </xf>
    <xf numFmtId="4" fontId="9" fillId="0" borderId="11" xfId="0" applyNumberFormat="1" applyFont="1" applyFill="1" applyBorder="1" applyAlignment="1">
      <alignment vertical="center" wrapText="1"/>
    </xf>
    <xf numFmtId="4" fontId="8" fillId="33" borderId="11" xfId="0" applyNumberFormat="1" applyFont="1" applyFill="1" applyBorder="1" applyAlignment="1">
      <alignment vertical="center" wrapText="1"/>
    </xf>
    <xf numFmtId="4" fontId="8" fillId="33" borderId="11" xfId="0" applyNumberFormat="1" applyFont="1" applyFill="1" applyBorder="1" applyAlignment="1">
      <alignment vertical="center" wrapText="1"/>
    </xf>
    <xf numFmtId="4" fontId="7" fillId="33" borderId="11"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2" fontId="9" fillId="0" borderId="11" xfId="0" applyNumberFormat="1" applyFont="1" applyBorder="1" applyAlignment="1">
      <alignment horizontal="justify" wrapText="1"/>
    </xf>
    <xf numFmtId="2" fontId="9" fillId="33" borderId="11" xfId="0" applyNumberFormat="1" applyFont="1" applyFill="1" applyBorder="1" applyAlignment="1">
      <alignment horizontal="justify" wrapText="1"/>
    </xf>
    <xf numFmtId="4" fontId="10" fillId="0" borderId="11" xfId="0" applyNumberFormat="1" applyFont="1" applyBorder="1" applyAlignment="1">
      <alignment vertical="center"/>
    </xf>
    <xf numFmtId="49" fontId="10" fillId="33" borderId="11" xfId="0" applyNumberFormat="1" applyFont="1" applyFill="1" applyBorder="1" applyAlignment="1">
      <alignment horizontal="center" vertical="center" wrapText="1"/>
    </xf>
    <xf numFmtId="0" fontId="50" fillId="0" borderId="0" xfId="0" applyFont="1" applyAlignment="1">
      <alignment vertical="center" wrapText="1"/>
    </xf>
    <xf numFmtId="4" fontId="9" fillId="33" borderId="11" xfId="0" applyNumberFormat="1" applyFont="1" applyFill="1" applyBorder="1" applyAlignment="1">
      <alignment wrapText="1"/>
    </xf>
    <xf numFmtId="0" fontId="50" fillId="0" borderId="1" xfId="33" applyNumberFormat="1" applyFont="1" applyProtection="1">
      <alignment horizontal="left" wrapText="1"/>
      <protection/>
    </xf>
    <xf numFmtId="2" fontId="9" fillId="0" borderId="11" xfId="0" applyNumberFormat="1" applyFont="1" applyFill="1" applyBorder="1" applyAlignment="1">
      <alignment wrapText="1"/>
    </xf>
    <xf numFmtId="2" fontId="4" fillId="0" borderId="0" xfId="0" applyNumberFormat="1" applyFont="1" applyFill="1" applyAlignment="1">
      <alignment wrapText="1"/>
    </xf>
    <xf numFmtId="0" fontId="0" fillId="0" borderId="0" xfId="0" applyAlignment="1">
      <alignment vertical="center"/>
    </xf>
    <xf numFmtId="3" fontId="5" fillId="0" borderId="0" xfId="0" applyNumberFormat="1" applyFont="1" applyFill="1" applyAlignment="1">
      <alignment horizontal="center" vertical="center" wrapText="1"/>
    </xf>
    <xf numFmtId="3" fontId="2" fillId="0"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7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1055;&#1088;&#1080;&#1083;&#1086;&#1078;&#1077;&#1085;&#1080;&#1077;%205%20&#1056;&#1072;&#1079;&#1076;&#1077;&#1083;%20&#1087;&#1086;&#1076;&#1088;&#1072;&#1079;&#1076;&#1077;&#1083;%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A12" t="str">
            <v>Общегосударственные вопросы</v>
          </cell>
        </row>
        <row r="13">
          <cell r="A13" t="str">
            <v>Функционирование высшего должностного лица субъекта Российской Федерации и муниципального образования</v>
          </cell>
        </row>
        <row r="14">
          <cell r="A14" t="str">
            <v>Непрограммная деятельность</v>
          </cell>
        </row>
        <row r="15">
          <cell r="A15" t="str">
            <v>Непрограммная деятельность главы муниципального образования</v>
          </cell>
        </row>
        <row r="16">
          <cell r="A16" t="str">
            <v>Расходы на выплаты по оплате труда главы муниципального образования</v>
          </cell>
        </row>
        <row r="17">
          <cell r="A17" t="str">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94"/>
  <sheetViews>
    <sheetView tabSelected="1" zoomScale="90" zoomScaleNormal="90" zoomScalePageLayoutView="0" workbookViewId="0" topLeftCell="A1">
      <selection activeCell="J13" sqref="J13"/>
    </sheetView>
  </sheetViews>
  <sheetFormatPr defaultColWidth="9.140625" defaultRowHeight="12.75" customHeight="1"/>
  <cols>
    <col min="1" max="1" width="6.8515625" style="0" customWidth="1"/>
    <col min="2" max="2" width="65.421875" style="0" customWidth="1"/>
    <col min="3" max="3" width="13.57421875" style="0" customWidth="1"/>
    <col min="5" max="5" width="8.00390625" style="0" customWidth="1"/>
    <col min="6" max="6" width="10.421875" style="0" customWidth="1"/>
    <col min="7" max="7" width="12.00390625" style="0" customWidth="1"/>
    <col min="8" max="8" width="12.7109375" style="0" customWidth="1"/>
    <col min="9" max="9" width="19.28125" style="0" customWidth="1"/>
    <col min="10" max="10" width="36.7109375" style="0" customWidth="1"/>
  </cols>
  <sheetData>
    <row r="1" spans="1:8" ht="15.75">
      <c r="A1" s="6"/>
      <c r="C1" s="11"/>
      <c r="D1" s="11"/>
      <c r="E1" s="11"/>
      <c r="F1" s="108" t="s">
        <v>234</v>
      </c>
      <c r="G1" s="108"/>
      <c r="H1" s="108"/>
    </row>
    <row r="2" spans="1:8" ht="15.75">
      <c r="A2" s="6"/>
      <c r="C2" s="11"/>
      <c r="D2" s="11"/>
      <c r="E2" s="108" t="s">
        <v>270</v>
      </c>
      <c r="F2" s="108"/>
      <c r="G2" s="108"/>
      <c r="H2" s="108"/>
    </row>
    <row r="3" spans="1:8" ht="15.75" customHeight="1">
      <c r="A3" s="6"/>
      <c r="C3" s="108" t="s">
        <v>42</v>
      </c>
      <c r="D3" s="108"/>
      <c r="E3" s="108"/>
      <c r="F3" s="108"/>
      <c r="G3" s="108"/>
      <c r="H3" s="108"/>
    </row>
    <row r="4" spans="1:8" ht="18" customHeight="1">
      <c r="A4" s="6"/>
      <c r="C4" s="11"/>
      <c r="D4" s="108" t="s">
        <v>278</v>
      </c>
      <c r="E4" s="108"/>
      <c r="F4" s="108"/>
      <c r="G4" s="108"/>
      <c r="H4" s="108"/>
    </row>
    <row r="5" ht="15.75">
      <c r="E5" s="5"/>
    </row>
    <row r="6" spans="2:5" ht="15">
      <c r="B6" s="105"/>
      <c r="C6" s="106"/>
      <c r="D6" s="106"/>
      <c r="E6" s="106"/>
    </row>
    <row r="7" spans="2:8" ht="75.75" customHeight="1">
      <c r="B7" s="107" t="s">
        <v>279</v>
      </c>
      <c r="C7" s="107"/>
      <c r="D7" s="107"/>
      <c r="E7" s="107"/>
      <c r="F7" s="107"/>
      <c r="G7" s="107"/>
      <c r="H7" s="107"/>
    </row>
    <row r="8" spans="2:8" ht="15.75">
      <c r="B8" s="3"/>
      <c r="D8" s="10"/>
      <c r="E8" s="3"/>
      <c r="F8" s="3"/>
      <c r="G8" s="4"/>
      <c r="H8" s="4" t="s">
        <v>35</v>
      </c>
    </row>
    <row r="9" spans="2:8" ht="51">
      <c r="B9" s="7" t="s">
        <v>7</v>
      </c>
      <c r="C9" s="86" t="s">
        <v>11</v>
      </c>
      <c r="D9" s="86" t="s">
        <v>36</v>
      </c>
      <c r="E9" s="8" t="s">
        <v>1</v>
      </c>
      <c r="F9" s="8" t="s">
        <v>13</v>
      </c>
      <c r="G9" s="9" t="s">
        <v>3</v>
      </c>
      <c r="H9" s="12" t="s">
        <v>31</v>
      </c>
    </row>
    <row r="10" ht="12.75" hidden="1"/>
    <row r="11" spans="7:8" ht="12.75" hidden="1">
      <c r="G11" s="58"/>
      <c r="H11" s="58"/>
    </row>
    <row r="12" spans="1:8" ht="12.75">
      <c r="A12" s="83"/>
      <c r="B12" s="84" t="s">
        <v>237</v>
      </c>
      <c r="C12" s="84"/>
      <c r="D12" s="84"/>
      <c r="E12" s="84"/>
      <c r="F12" s="84"/>
      <c r="G12" s="99">
        <f>SUM(G13+G29+G44+G73+G103+G143+G184+G193+G199+G222++G229+G238+G249)</f>
        <v>44438231.660000004</v>
      </c>
      <c r="H12" s="99">
        <f>SUM(H13+H29+H44+H73+H103+H143+H184+H193+H199+H222++H229+H238+H249)</f>
        <v>22884170.37</v>
      </c>
    </row>
    <row r="13" spans="2:8" s="15" customFormat="1" ht="42.75" customHeight="1">
      <c r="B13" s="64" t="s">
        <v>192</v>
      </c>
      <c r="C13" s="20" t="s">
        <v>124</v>
      </c>
      <c r="D13" s="8"/>
      <c r="E13" s="8" t="s">
        <v>26</v>
      </c>
      <c r="F13" s="8" t="s">
        <v>26</v>
      </c>
      <c r="G13" s="88">
        <f>G14+G20</f>
        <v>4002016.6399999997</v>
      </c>
      <c r="H13" s="88">
        <f>H14+H20</f>
        <v>1831795.14</v>
      </c>
    </row>
    <row r="14" spans="2:8" s="15" customFormat="1" ht="41.25" customHeight="1">
      <c r="B14" s="63" t="s">
        <v>193</v>
      </c>
      <c r="C14" s="18" t="s">
        <v>125</v>
      </c>
      <c r="D14" s="8"/>
      <c r="E14" s="8" t="s">
        <v>26</v>
      </c>
      <c r="F14" s="8" t="s">
        <v>26</v>
      </c>
      <c r="G14" s="89">
        <f aca="true" t="shared" si="0" ref="G14:H16">G15</f>
        <v>2073811.23</v>
      </c>
      <c r="H14" s="89">
        <f t="shared" si="0"/>
        <v>0</v>
      </c>
    </row>
    <row r="15" spans="2:8" s="15" customFormat="1" ht="41.25" customHeight="1">
      <c r="B15" s="63" t="s">
        <v>194</v>
      </c>
      <c r="C15" s="14" t="s">
        <v>69</v>
      </c>
      <c r="D15" s="8"/>
      <c r="E15" s="8"/>
      <c r="F15" s="8"/>
      <c r="G15" s="89">
        <f t="shared" si="0"/>
        <v>2073811.23</v>
      </c>
      <c r="H15" s="89">
        <f t="shared" si="0"/>
        <v>0</v>
      </c>
    </row>
    <row r="16" spans="2:8" s="15" customFormat="1" ht="29.25" customHeight="1">
      <c r="B16" s="34" t="s">
        <v>141</v>
      </c>
      <c r="C16" s="14" t="s">
        <v>70</v>
      </c>
      <c r="D16" s="8"/>
      <c r="E16" s="8"/>
      <c r="F16" s="8"/>
      <c r="G16" s="89">
        <f t="shared" si="0"/>
        <v>2073811.23</v>
      </c>
      <c r="H16" s="89">
        <f t="shared" si="0"/>
        <v>0</v>
      </c>
    </row>
    <row r="17" spans="2:8" s="15" customFormat="1" ht="28.5" customHeight="1">
      <c r="B17" s="35" t="s">
        <v>74</v>
      </c>
      <c r="C17" s="18" t="s">
        <v>70</v>
      </c>
      <c r="D17" s="8" t="s">
        <v>6</v>
      </c>
      <c r="E17" s="8" t="s">
        <v>26</v>
      </c>
      <c r="F17" s="8" t="s">
        <v>26</v>
      </c>
      <c r="G17" s="89">
        <f>G18</f>
        <v>2073811.23</v>
      </c>
      <c r="H17" s="89">
        <f>H18</f>
        <v>0</v>
      </c>
    </row>
    <row r="18" spans="2:8" s="15" customFormat="1" ht="18" customHeight="1">
      <c r="B18" s="36" t="s">
        <v>9</v>
      </c>
      <c r="C18" s="18" t="s">
        <v>70</v>
      </c>
      <c r="D18" s="8" t="s">
        <v>6</v>
      </c>
      <c r="E18" s="8" t="s">
        <v>18</v>
      </c>
      <c r="F18" s="8" t="s">
        <v>26</v>
      </c>
      <c r="G18" s="89">
        <f>G19</f>
        <v>2073811.23</v>
      </c>
      <c r="H18" s="89">
        <f>H19</f>
        <v>0</v>
      </c>
    </row>
    <row r="19" spans="2:8" s="15" customFormat="1" ht="16.5" customHeight="1">
      <c r="B19" s="34" t="s">
        <v>28</v>
      </c>
      <c r="C19" s="18" t="s">
        <v>70</v>
      </c>
      <c r="D19" s="8" t="s">
        <v>6</v>
      </c>
      <c r="E19" s="8" t="s">
        <v>18</v>
      </c>
      <c r="F19" s="8" t="s">
        <v>17</v>
      </c>
      <c r="G19" s="91">
        <f>2073589.73+221.5</f>
        <v>2073811.23</v>
      </c>
      <c r="H19" s="89">
        <v>0</v>
      </c>
    </row>
    <row r="20" spans="2:8" s="15" customFormat="1" ht="18.75" customHeight="1">
      <c r="B20" s="56" t="s">
        <v>163</v>
      </c>
      <c r="C20" s="18" t="s">
        <v>164</v>
      </c>
      <c r="D20" s="8"/>
      <c r="E20" s="8"/>
      <c r="F20" s="8"/>
      <c r="G20" s="89">
        <f>G21+G25</f>
        <v>1928205.41</v>
      </c>
      <c r="H20" s="89">
        <f aca="true" t="shared" si="1" ref="G20:H23">H21</f>
        <v>1831795.14</v>
      </c>
    </row>
    <row r="21" spans="2:8" s="15" customFormat="1" ht="46.5" customHeight="1">
      <c r="B21" s="57" t="s">
        <v>162</v>
      </c>
      <c r="C21" s="13" t="s">
        <v>167</v>
      </c>
      <c r="D21" s="8"/>
      <c r="E21" s="8"/>
      <c r="F21" s="8"/>
      <c r="G21" s="89">
        <f>G22</f>
        <v>1831795.14</v>
      </c>
      <c r="H21" s="89">
        <f t="shared" si="1"/>
        <v>1831795.14</v>
      </c>
    </row>
    <row r="22" spans="2:8" s="15" customFormat="1" ht="26.25" customHeight="1">
      <c r="B22" s="35" t="s">
        <v>74</v>
      </c>
      <c r="C22" s="13" t="s">
        <v>167</v>
      </c>
      <c r="D22" s="8" t="s">
        <v>6</v>
      </c>
      <c r="E22" s="8"/>
      <c r="F22" s="8"/>
      <c r="G22" s="89">
        <f t="shared" si="1"/>
        <v>1831795.14</v>
      </c>
      <c r="H22" s="89">
        <f t="shared" si="1"/>
        <v>1831795.14</v>
      </c>
    </row>
    <row r="23" spans="2:8" s="15" customFormat="1" ht="15.75" customHeight="1">
      <c r="B23" s="36" t="s">
        <v>9</v>
      </c>
      <c r="C23" s="13" t="s">
        <v>167</v>
      </c>
      <c r="D23" s="8" t="s">
        <v>6</v>
      </c>
      <c r="E23" s="8" t="s">
        <v>18</v>
      </c>
      <c r="F23" s="8"/>
      <c r="G23" s="89">
        <f t="shared" si="1"/>
        <v>1831795.14</v>
      </c>
      <c r="H23" s="89">
        <f t="shared" si="1"/>
        <v>1831795.14</v>
      </c>
    </row>
    <row r="24" spans="2:8" s="15" customFormat="1" ht="16.5" customHeight="1">
      <c r="B24" s="34" t="s">
        <v>28</v>
      </c>
      <c r="C24" s="13" t="s">
        <v>167</v>
      </c>
      <c r="D24" s="8" t="s">
        <v>6</v>
      </c>
      <c r="E24" s="8" t="s">
        <v>18</v>
      </c>
      <c r="F24" s="8" t="s">
        <v>17</v>
      </c>
      <c r="G24" s="61">
        <v>1831795.14</v>
      </c>
      <c r="H24" s="89">
        <f>G24</f>
        <v>1831795.14</v>
      </c>
    </row>
    <row r="25" spans="1:8" s="15" customFormat="1" ht="45" customHeight="1">
      <c r="A25" s="85"/>
      <c r="B25" s="30" t="s">
        <v>162</v>
      </c>
      <c r="C25" s="13" t="s">
        <v>168</v>
      </c>
      <c r="D25" s="8"/>
      <c r="E25" s="8"/>
      <c r="F25" s="8"/>
      <c r="G25" s="89">
        <f aca="true" t="shared" si="2" ref="G25:H27">G26</f>
        <v>96410.27</v>
      </c>
      <c r="H25" s="89">
        <f t="shared" si="2"/>
        <v>0</v>
      </c>
    </row>
    <row r="26" spans="2:8" s="15" customFormat="1" ht="29.25" customHeight="1">
      <c r="B26" s="35" t="s">
        <v>74</v>
      </c>
      <c r="C26" s="13" t="s">
        <v>168</v>
      </c>
      <c r="D26" s="8" t="s">
        <v>6</v>
      </c>
      <c r="E26" s="8"/>
      <c r="F26" s="8"/>
      <c r="G26" s="89">
        <f t="shared" si="2"/>
        <v>96410.27</v>
      </c>
      <c r="H26" s="89">
        <f t="shared" si="2"/>
        <v>0</v>
      </c>
    </row>
    <row r="27" spans="2:8" s="15" customFormat="1" ht="16.5" customHeight="1">
      <c r="B27" s="36" t="s">
        <v>9</v>
      </c>
      <c r="C27" s="13" t="s">
        <v>168</v>
      </c>
      <c r="D27" s="8" t="s">
        <v>6</v>
      </c>
      <c r="E27" s="8" t="s">
        <v>18</v>
      </c>
      <c r="F27" s="8"/>
      <c r="G27" s="89">
        <f t="shared" si="2"/>
        <v>96410.27</v>
      </c>
      <c r="H27" s="89">
        <f t="shared" si="2"/>
        <v>0</v>
      </c>
    </row>
    <row r="28" spans="2:8" s="15" customFormat="1" ht="16.5" customHeight="1">
      <c r="B28" s="34" t="s">
        <v>28</v>
      </c>
      <c r="C28" s="13" t="s">
        <v>168</v>
      </c>
      <c r="D28" s="8" t="s">
        <v>6</v>
      </c>
      <c r="E28" s="8" t="s">
        <v>18</v>
      </c>
      <c r="F28" s="8" t="s">
        <v>17</v>
      </c>
      <c r="G28" s="61">
        <v>96410.27</v>
      </c>
      <c r="H28" s="89">
        <v>0</v>
      </c>
    </row>
    <row r="29" spans="2:8" s="15" customFormat="1" ht="58.5" customHeight="1">
      <c r="B29" s="66" t="s">
        <v>195</v>
      </c>
      <c r="C29" s="20" t="s">
        <v>119</v>
      </c>
      <c r="D29" s="8"/>
      <c r="E29" s="8" t="s">
        <v>26</v>
      </c>
      <c r="F29" s="8" t="s">
        <v>26</v>
      </c>
      <c r="G29" s="88">
        <f>SUM(G30+G39)</f>
        <v>5157756.19</v>
      </c>
      <c r="H29" s="88">
        <f>SUM(H30+H39)</f>
        <v>4780861.32</v>
      </c>
    </row>
    <row r="30" spans="2:8" s="15" customFormat="1" ht="42" customHeight="1">
      <c r="B30" s="65" t="s">
        <v>238</v>
      </c>
      <c r="C30" s="18" t="s">
        <v>241</v>
      </c>
      <c r="D30" s="18"/>
      <c r="E30" s="18"/>
      <c r="F30" s="18"/>
      <c r="G30" s="87">
        <f>SUM(G31+G35)</f>
        <v>5032485.600000001</v>
      </c>
      <c r="H30" s="87">
        <f>SUM(H31+H35)</f>
        <v>4780861.32</v>
      </c>
    </row>
    <row r="31" spans="2:8" s="15" customFormat="1" ht="35.25" customHeight="1">
      <c r="B31" s="65" t="s">
        <v>239</v>
      </c>
      <c r="C31" s="18" t="s">
        <v>240</v>
      </c>
      <c r="D31" s="18"/>
      <c r="E31" s="18"/>
      <c r="F31" s="18"/>
      <c r="G31" s="87">
        <f>SUM(G32)</f>
        <v>4780861.32</v>
      </c>
      <c r="H31" s="87">
        <f>SUM(H32)</f>
        <v>4780861.32</v>
      </c>
    </row>
    <row r="32" spans="2:8" s="15" customFormat="1" ht="27.75" customHeight="1">
      <c r="B32" s="35" t="s">
        <v>74</v>
      </c>
      <c r="C32" s="18" t="s">
        <v>242</v>
      </c>
      <c r="D32" s="8" t="s">
        <v>6</v>
      </c>
      <c r="E32" s="8"/>
      <c r="F32" s="8"/>
      <c r="G32" s="87">
        <v>4780861.32</v>
      </c>
      <c r="H32" s="87">
        <f>SUM(H33)</f>
        <v>4780861.32</v>
      </c>
    </row>
    <row r="33" spans="2:8" s="15" customFormat="1" ht="17.25" customHeight="1">
      <c r="B33" s="36" t="s">
        <v>4</v>
      </c>
      <c r="C33" s="18" t="s">
        <v>242</v>
      </c>
      <c r="D33" s="8" t="s">
        <v>6</v>
      </c>
      <c r="E33" s="8" t="s">
        <v>19</v>
      </c>
      <c r="F33" s="8"/>
      <c r="G33" s="87">
        <v>4780861.32</v>
      </c>
      <c r="H33" s="87">
        <f>SUM(H34)</f>
        <v>4780861.32</v>
      </c>
    </row>
    <row r="34" spans="2:8" s="15" customFormat="1" ht="20.25" customHeight="1">
      <c r="B34" s="34" t="s">
        <v>14</v>
      </c>
      <c r="C34" s="18" t="s">
        <v>242</v>
      </c>
      <c r="D34" s="18" t="s">
        <v>6</v>
      </c>
      <c r="E34" s="18" t="s">
        <v>19</v>
      </c>
      <c r="F34" s="18" t="s">
        <v>21</v>
      </c>
      <c r="G34" s="87">
        <v>4780861.32</v>
      </c>
      <c r="H34" s="87">
        <v>4780861.32</v>
      </c>
    </row>
    <row r="35" spans="2:8" s="15" customFormat="1" ht="34.5" customHeight="1">
      <c r="B35" s="65" t="s">
        <v>243</v>
      </c>
      <c r="C35" s="17" t="s">
        <v>244</v>
      </c>
      <c r="D35" s="17"/>
      <c r="E35" s="17"/>
      <c r="F35" s="17"/>
      <c r="G35" s="96">
        <f>SUM(G36)</f>
        <v>251624.28</v>
      </c>
      <c r="H35" s="96">
        <v>0</v>
      </c>
    </row>
    <row r="36" spans="2:8" s="15" customFormat="1" ht="34.5" customHeight="1">
      <c r="B36" s="35" t="s">
        <v>74</v>
      </c>
      <c r="C36" s="18" t="s">
        <v>242</v>
      </c>
      <c r="D36" s="8" t="s">
        <v>6</v>
      </c>
      <c r="E36" s="8"/>
      <c r="F36" s="8"/>
      <c r="G36" s="87">
        <f>SUM(G37)</f>
        <v>251624.28</v>
      </c>
      <c r="H36" s="87">
        <v>0</v>
      </c>
    </row>
    <row r="37" spans="2:8" s="15" customFormat="1" ht="19.5" customHeight="1">
      <c r="B37" s="36" t="s">
        <v>4</v>
      </c>
      <c r="C37" s="18" t="s">
        <v>242</v>
      </c>
      <c r="D37" s="8" t="s">
        <v>6</v>
      </c>
      <c r="E37" s="8" t="s">
        <v>19</v>
      </c>
      <c r="F37" s="8"/>
      <c r="G37" s="87">
        <f>SUM(G38)</f>
        <v>251624.28</v>
      </c>
      <c r="H37" s="87">
        <v>0</v>
      </c>
    </row>
    <row r="38" spans="2:8" s="15" customFormat="1" ht="18.75" customHeight="1">
      <c r="B38" s="34" t="s">
        <v>14</v>
      </c>
      <c r="C38" s="18" t="s">
        <v>242</v>
      </c>
      <c r="D38" s="18" t="s">
        <v>6</v>
      </c>
      <c r="E38" s="18" t="s">
        <v>19</v>
      </c>
      <c r="F38" s="18" t="s">
        <v>21</v>
      </c>
      <c r="G38" s="87">
        <v>251624.28</v>
      </c>
      <c r="H38" s="87">
        <v>0</v>
      </c>
    </row>
    <row r="39" spans="2:8" s="15" customFormat="1" ht="27" customHeight="1">
      <c r="B39" s="46" t="s">
        <v>196</v>
      </c>
      <c r="C39" s="13" t="s">
        <v>151</v>
      </c>
      <c r="D39" s="8"/>
      <c r="E39" s="8"/>
      <c r="F39" s="8"/>
      <c r="G39" s="89">
        <f aca="true" t="shared" si="3" ref="G39:H42">G40</f>
        <v>125270.58999999997</v>
      </c>
      <c r="H39" s="89">
        <f t="shared" si="3"/>
        <v>0</v>
      </c>
    </row>
    <row r="40" spans="2:8" s="15" customFormat="1" ht="15" customHeight="1">
      <c r="B40" s="34" t="s">
        <v>152</v>
      </c>
      <c r="C40" s="13" t="s">
        <v>265</v>
      </c>
      <c r="D40" s="8"/>
      <c r="E40" s="8"/>
      <c r="F40" s="8"/>
      <c r="G40" s="89">
        <f t="shared" si="3"/>
        <v>125270.58999999997</v>
      </c>
      <c r="H40" s="89">
        <f t="shared" si="3"/>
        <v>0</v>
      </c>
    </row>
    <row r="41" spans="2:8" s="15" customFormat="1" ht="29.25" customHeight="1">
      <c r="B41" s="35" t="s">
        <v>74</v>
      </c>
      <c r="C41" s="13" t="s">
        <v>265</v>
      </c>
      <c r="D41" s="8" t="s">
        <v>6</v>
      </c>
      <c r="E41" s="8" t="s">
        <v>26</v>
      </c>
      <c r="F41" s="8" t="s">
        <v>26</v>
      </c>
      <c r="G41" s="89">
        <f t="shared" si="3"/>
        <v>125270.58999999997</v>
      </c>
      <c r="H41" s="89">
        <f t="shared" si="3"/>
        <v>0</v>
      </c>
    </row>
    <row r="42" spans="2:8" s="15" customFormat="1" ht="15" customHeight="1">
      <c r="B42" s="36" t="s">
        <v>4</v>
      </c>
      <c r="C42" s="13" t="s">
        <v>265</v>
      </c>
      <c r="D42" s="8" t="s">
        <v>6</v>
      </c>
      <c r="E42" s="8" t="s">
        <v>19</v>
      </c>
      <c r="F42" s="8" t="s">
        <v>26</v>
      </c>
      <c r="G42" s="89">
        <f t="shared" si="3"/>
        <v>125270.58999999997</v>
      </c>
      <c r="H42" s="89">
        <f t="shared" si="3"/>
        <v>0</v>
      </c>
    </row>
    <row r="43" spans="2:8" s="15" customFormat="1" ht="15" customHeight="1">
      <c r="B43" s="34" t="s">
        <v>14</v>
      </c>
      <c r="C43" s="13" t="s">
        <v>265</v>
      </c>
      <c r="D43" s="8" t="s">
        <v>6</v>
      </c>
      <c r="E43" s="8" t="s">
        <v>19</v>
      </c>
      <c r="F43" s="8" t="s">
        <v>21</v>
      </c>
      <c r="G43" s="89">
        <f>378806.22-253535.63</f>
        <v>125270.58999999997</v>
      </c>
      <c r="H43" s="89">
        <v>0</v>
      </c>
    </row>
    <row r="44" spans="2:8" s="15" customFormat="1" ht="44.25" customHeight="1">
      <c r="B44" s="33" t="s">
        <v>199</v>
      </c>
      <c r="C44" s="22" t="s">
        <v>66</v>
      </c>
      <c r="D44" s="2"/>
      <c r="E44" s="18" t="s">
        <v>26</v>
      </c>
      <c r="F44" s="18" t="s">
        <v>26</v>
      </c>
      <c r="G44" s="88">
        <f>G45+G63</f>
        <v>11859488.3</v>
      </c>
      <c r="H44" s="88">
        <f>H45+H63</f>
        <v>9293438.29</v>
      </c>
    </row>
    <row r="45" spans="2:8" s="15" customFormat="1" ht="30.75" customHeight="1">
      <c r="B45" s="59" t="s">
        <v>197</v>
      </c>
      <c r="C45" s="19" t="s">
        <v>67</v>
      </c>
      <c r="D45" s="8"/>
      <c r="E45" s="18" t="s">
        <v>26</v>
      </c>
      <c r="F45" s="18" t="s">
        <v>26</v>
      </c>
      <c r="G45" s="88">
        <f>G46</f>
        <v>3031448</v>
      </c>
      <c r="H45" s="88">
        <f>H46</f>
        <v>906800</v>
      </c>
    </row>
    <row r="46" spans="2:8" s="15" customFormat="1" ht="39" customHeight="1">
      <c r="B46" s="60" t="s">
        <v>122</v>
      </c>
      <c r="C46" s="13" t="s">
        <v>126</v>
      </c>
      <c r="D46" s="8"/>
      <c r="E46" s="18"/>
      <c r="F46" s="18"/>
      <c r="G46" s="88">
        <f>G48+G52+G56+G60</f>
        <v>3031448</v>
      </c>
      <c r="H46" s="88">
        <f>H48+H52+H56+H60</f>
        <v>906800</v>
      </c>
    </row>
    <row r="47" spans="2:8" s="15" customFormat="1" ht="42.75" customHeight="1">
      <c r="B47" s="46" t="s">
        <v>198</v>
      </c>
      <c r="C47" s="19" t="s">
        <v>127</v>
      </c>
      <c r="D47" s="8"/>
      <c r="E47" s="8" t="s">
        <v>26</v>
      </c>
      <c r="F47" s="8" t="s">
        <v>26</v>
      </c>
      <c r="G47" s="89">
        <f aca="true" t="shared" si="4" ref="G47:H49">G48</f>
        <v>1297721.6800000002</v>
      </c>
      <c r="H47" s="89">
        <f t="shared" si="4"/>
        <v>0</v>
      </c>
    </row>
    <row r="48" spans="2:8" s="15" customFormat="1" ht="33" customHeight="1">
      <c r="B48" s="36" t="s">
        <v>34</v>
      </c>
      <c r="C48" s="19" t="s">
        <v>127</v>
      </c>
      <c r="D48" s="8" t="s">
        <v>5</v>
      </c>
      <c r="E48" s="8" t="s">
        <v>26</v>
      </c>
      <c r="F48" s="8" t="s">
        <v>26</v>
      </c>
      <c r="G48" s="89">
        <f t="shared" si="4"/>
        <v>1297721.6800000002</v>
      </c>
      <c r="H48" s="89">
        <f t="shared" si="4"/>
        <v>0</v>
      </c>
    </row>
    <row r="49" spans="2:8" s="15" customFormat="1" ht="15.75" customHeight="1">
      <c r="B49" s="40" t="s">
        <v>29</v>
      </c>
      <c r="C49" s="19" t="s">
        <v>127</v>
      </c>
      <c r="D49" s="8" t="s">
        <v>5</v>
      </c>
      <c r="E49" s="8" t="s">
        <v>16</v>
      </c>
      <c r="F49" s="8" t="s">
        <v>26</v>
      </c>
      <c r="G49" s="89">
        <f t="shared" si="4"/>
        <v>1297721.6800000002</v>
      </c>
      <c r="H49" s="89">
        <f t="shared" si="4"/>
        <v>0</v>
      </c>
    </row>
    <row r="50" spans="2:8" s="15" customFormat="1" ht="17.25" customHeight="1">
      <c r="B50" s="40" t="s">
        <v>10</v>
      </c>
      <c r="C50" s="19" t="s">
        <v>127</v>
      </c>
      <c r="D50" s="8" t="s">
        <v>5</v>
      </c>
      <c r="E50" s="8" t="s">
        <v>16</v>
      </c>
      <c r="F50" s="8" t="s">
        <v>20</v>
      </c>
      <c r="G50" s="90">
        <f>997721.68+300000</f>
        <v>1297721.6800000002</v>
      </c>
      <c r="H50" s="89">
        <v>0</v>
      </c>
    </row>
    <row r="51" spans="2:8" s="15" customFormat="1" ht="42.75" customHeight="1">
      <c r="B51" s="39" t="s">
        <v>150</v>
      </c>
      <c r="C51" s="19" t="s">
        <v>128</v>
      </c>
      <c r="D51" s="8"/>
      <c r="E51" s="8" t="s">
        <v>26</v>
      </c>
      <c r="F51" s="8" t="s">
        <v>26</v>
      </c>
      <c r="G51" s="89">
        <f aca="true" t="shared" si="5" ref="G51:H53">G52</f>
        <v>779200</v>
      </c>
      <c r="H51" s="89">
        <f t="shared" si="5"/>
        <v>0</v>
      </c>
    </row>
    <row r="52" spans="2:8" s="15" customFormat="1" ht="30" customHeight="1">
      <c r="B52" s="36" t="s">
        <v>130</v>
      </c>
      <c r="C52" s="19" t="s">
        <v>128</v>
      </c>
      <c r="D52" s="8" t="s">
        <v>5</v>
      </c>
      <c r="E52" s="8" t="s">
        <v>26</v>
      </c>
      <c r="F52" s="8" t="s">
        <v>26</v>
      </c>
      <c r="G52" s="89">
        <f t="shared" si="5"/>
        <v>779200</v>
      </c>
      <c r="H52" s="89">
        <f t="shared" si="5"/>
        <v>0</v>
      </c>
    </row>
    <row r="53" spans="2:8" s="15" customFormat="1" ht="17.25" customHeight="1">
      <c r="B53" s="40" t="s">
        <v>29</v>
      </c>
      <c r="C53" s="19" t="s">
        <v>128</v>
      </c>
      <c r="D53" s="18" t="s">
        <v>5</v>
      </c>
      <c r="E53" s="8" t="s">
        <v>16</v>
      </c>
      <c r="F53" s="8" t="s">
        <v>26</v>
      </c>
      <c r="G53" s="89">
        <f t="shared" si="5"/>
        <v>779200</v>
      </c>
      <c r="H53" s="89">
        <f t="shared" si="5"/>
        <v>0</v>
      </c>
    </row>
    <row r="54" spans="2:8" s="15" customFormat="1" ht="16.5" customHeight="1">
      <c r="B54" s="40" t="s">
        <v>10</v>
      </c>
      <c r="C54" s="19" t="s">
        <v>128</v>
      </c>
      <c r="D54" s="18" t="s">
        <v>5</v>
      </c>
      <c r="E54" s="8" t="s">
        <v>16</v>
      </c>
      <c r="F54" s="8" t="s">
        <v>20</v>
      </c>
      <c r="G54" s="89">
        <v>779200</v>
      </c>
      <c r="H54" s="89">
        <v>0</v>
      </c>
    </row>
    <row r="55" spans="2:8" s="15" customFormat="1" ht="42.75" customHeight="1">
      <c r="B55" s="67" t="s">
        <v>106</v>
      </c>
      <c r="C55" s="19" t="s">
        <v>129</v>
      </c>
      <c r="D55" s="2"/>
      <c r="E55" s="8" t="s">
        <v>26</v>
      </c>
      <c r="F55" s="8" t="s">
        <v>26</v>
      </c>
      <c r="G55" s="89">
        <f aca="true" t="shared" si="6" ref="G55:H57">G56</f>
        <v>906800</v>
      </c>
      <c r="H55" s="89">
        <f t="shared" si="6"/>
        <v>906800</v>
      </c>
    </row>
    <row r="56" spans="2:8" s="15" customFormat="1" ht="33.75" customHeight="1">
      <c r="B56" s="36" t="s">
        <v>8</v>
      </c>
      <c r="C56" s="19" t="s">
        <v>129</v>
      </c>
      <c r="D56" s="18" t="s">
        <v>5</v>
      </c>
      <c r="E56" s="8" t="s">
        <v>26</v>
      </c>
      <c r="F56" s="8" t="s">
        <v>26</v>
      </c>
      <c r="G56" s="89">
        <f t="shared" si="6"/>
        <v>906800</v>
      </c>
      <c r="H56" s="89">
        <f t="shared" si="6"/>
        <v>906800</v>
      </c>
    </row>
    <row r="57" spans="2:8" s="15" customFormat="1" ht="15.75" customHeight="1">
      <c r="B57" s="40" t="s">
        <v>29</v>
      </c>
      <c r="C57" s="19" t="s">
        <v>129</v>
      </c>
      <c r="D57" s="18" t="s">
        <v>5</v>
      </c>
      <c r="E57" s="8" t="s">
        <v>16</v>
      </c>
      <c r="F57" s="8" t="s">
        <v>26</v>
      </c>
      <c r="G57" s="89">
        <f t="shared" si="6"/>
        <v>906800</v>
      </c>
      <c r="H57" s="89">
        <f t="shared" si="6"/>
        <v>906800</v>
      </c>
    </row>
    <row r="58" spans="2:8" s="15" customFormat="1" ht="16.5" customHeight="1">
      <c r="B58" s="40" t="s">
        <v>10</v>
      </c>
      <c r="C58" s="19" t="s">
        <v>129</v>
      </c>
      <c r="D58" s="18" t="s">
        <v>5</v>
      </c>
      <c r="E58" s="8" t="s">
        <v>16</v>
      </c>
      <c r="F58" s="8" t="s">
        <v>20</v>
      </c>
      <c r="G58" s="89">
        <v>906800</v>
      </c>
      <c r="H58" s="89">
        <v>906800</v>
      </c>
    </row>
    <row r="59" spans="2:8" s="15" customFormat="1" ht="28.5" customHeight="1">
      <c r="B59" s="60" t="s">
        <v>200</v>
      </c>
      <c r="C59" s="17" t="s">
        <v>131</v>
      </c>
      <c r="D59" s="18"/>
      <c r="E59" s="8"/>
      <c r="F59" s="8"/>
      <c r="G59" s="89">
        <f aca="true" t="shared" si="7" ref="G59:H61">G60</f>
        <v>47726.32</v>
      </c>
      <c r="H59" s="89">
        <f t="shared" si="7"/>
        <v>0</v>
      </c>
    </row>
    <row r="60" spans="2:8" s="15" customFormat="1" ht="27.75" customHeight="1">
      <c r="B60" s="37" t="s">
        <v>68</v>
      </c>
      <c r="C60" s="17" t="s">
        <v>131</v>
      </c>
      <c r="D60" s="18" t="s">
        <v>5</v>
      </c>
      <c r="E60" s="8" t="s">
        <v>26</v>
      </c>
      <c r="F60" s="8" t="s">
        <v>26</v>
      </c>
      <c r="G60" s="89">
        <f t="shared" si="7"/>
        <v>47726.32</v>
      </c>
      <c r="H60" s="89">
        <f t="shared" si="7"/>
        <v>0</v>
      </c>
    </row>
    <row r="61" spans="2:8" s="15" customFormat="1" ht="16.5" customHeight="1">
      <c r="B61" s="40" t="s">
        <v>29</v>
      </c>
      <c r="C61" s="17" t="s">
        <v>131</v>
      </c>
      <c r="D61" s="18" t="s">
        <v>5</v>
      </c>
      <c r="E61" s="8" t="s">
        <v>16</v>
      </c>
      <c r="F61" s="8" t="s">
        <v>26</v>
      </c>
      <c r="G61" s="89">
        <f t="shared" si="7"/>
        <v>47726.32</v>
      </c>
      <c r="H61" s="89">
        <f t="shared" si="7"/>
        <v>0</v>
      </c>
    </row>
    <row r="62" spans="2:8" s="15" customFormat="1" ht="16.5" customHeight="1">
      <c r="B62" s="40" t="s">
        <v>10</v>
      </c>
      <c r="C62" s="17" t="s">
        <v>131</v>
      </c>
      <c r="D62" s="18" t="s">
        <v>5</v>
      </c>
      <c r="E62" s="8" t="s">
        <v>16</v>
      </c>
      <c r="F62" s="8" t="s">
        <v>20</v>
      </c>
      <c r="G62" s="89">
        <v>47726.32</v>
      </c>
      <c r="H62" s="89">
        <v>0</v>
      </c>
    </row>
    <row r="63" spans="2:8" s="15" customFormat="1" ht="30" customHeight="1">
      <c r="B63" s="59" t="s">
        <v>181</v>
      </c>
      <c r="C63" s="13" t="s">
        <v>183</v>
      </c>
      <c r="D63" s="18"/>
      <c r="E63" s="8"/>
      <c r="F63" s="8"/>
      <c r="G63" s="89">
        <f>G64</f>
        <v>8828040.3</v>
      </c>
      <c r="H63" s="89">
        <f>H64</f>
        <v>8386638.29</v>
      </c>
    </row>
    <row r="64" spans="2:8" s="15" customFormat="1" ht="39.75" customHeight="1">
      <c r="B64" s="60" t="s">
        <v>201</v>
      </c>
      <c r="C64" s="14" t="s">
        <v>184</v>
      </c>
      <c r="D64" s="18"/>
      <c r="E64" s="8"/>
      <c r="F64" s="8"/>
      <c r="G64" s="89">
        <f>G65+G69</f>
        <v>8828040.3</v>
      </c>
      <c r="H64" s="89">
        <f>H65+H69</f>
        <v>8386638.29</v>
      </c>
    </row>
    <row r="65" spans="2:8" s="15" customFormat="1" ht="39" customHeight="1">
      <c r="B65" s="60" t="s">
        <v>182</v>
      </c>
      <c r="C65" s="14" t="s">
        <v>185</v>
      </c>
      <c r="D65" s="18"/>
      <c r="E65" s="8"/>
      <c r="F65" s="8"/>
      <c r="G65" s="89">
        <f aca="true" t="shared" si="8" ref="G65:H67">G66</f>
        <v>8386638.29</v>
      </c>
      <c r="H65" s="89">
        <f t="shared" si="8"/>
        <v>8386638.29</v>
      </c>
    </row>
    <row r="66" spans="2:8" s="15" customFormat="1" ht="27" customHeight="1">
      <c r="B66" s="37" t="s">
        <v>68</v>
      </c>
      <c r="C66" s="14" t="s">
        <v>185</v>
      </c>
      <c r="D66" s="18" t="s">
        <v>5</v>
      </c>
      <c r="E66" s="8" t="s">
        <v>26</v>
      </c>
      <c r="F66" s="8" t="s">
        <v>26</v>
      </c>
      <c r="G66" s="89">
        <f t="shared" si="8"/>
        <v>8386638.29</v>
      </c>
      <c r="H66" s="89">
        <f t="shared" si="8"/>
        <v>8386638.29</v>
      </c>
    </row>
    <row r="67" spans="2:8" s="15" customFormat="1" ht="16.5" customHeight="1">
      <c r="B67" s="40" t="s">
        <v>29</v>
      </c>
      <c r="C67" s="14" t="s">
        <v>185</v>
      </c>
      <c r="D67" s="18" t="s">
        <v>5</v>
      </c>
      <c r="E67" s="8" t="s">
        <v>16</v>
      </c>
      <c r="F67" s="8" t="s">
        <v>26</v>
      </c>
      <c r="G67" s="89">
        <f t="shared" si="8"/>
        <v>8386638.29</v>
      </c>
      <c r="H67" s="89">
        <f t="shared" si="8"/>
        <v>8386638.29</v>
      </c>
    </row>
    <row r="68" spans="2:8" s="15" customFormat="1" ht="16.5" customHeight="1">
      <c r="B68" s="40" t="s">
        <v>10</v>
      </c>
      <c r="C68" s="14" t="s">
        <v>185</v>
      </c>
      <c r="D68" s="18" t="s">
        <v>5</v>
      </c>
      <c r="E68" s="8" t="s">
        <v>16</v>
      </c>
      <c r="F68" s="8" t="s">
        <v>20</v>
      </c>
      <c r="G68" s="61">
        <v>8386638.29</v>
      </c>
      <c r="H68" s="89">
        <f>G68</f>
        <v>8386638.29</v>
      </c>
    </row>
    <row r="69" spans="2:8" s="15" customFormat="1" ht="42" customHeight="1">
      <c r="B69" s="60" t="s">
        <v>186</v>
      </c>
      <c r="C69" s="14" t="s">
        <v>187</v>
      </c>
      <c r="D69" s="18"/>
      <c r="E69" s="8"/>
      <c r="F69" s="8"/>
      <c r="G69" s="61">
        <f aca="true" t="shared" si="9" ref="G69:H71">G70</f>
        <v>441402.01</v>
      </c>
      <c r="H69" s="61">
        <f t="shared" si="9"/>
        <v>0</v>
      </c>
    </row>
    <row r="70" spans="2:8" s="15" customFormat="1" ht="28.5" customHeight="1">
      <c r="B70" s="37" t="s">
        <v>68</v>
      </c>
      <c r="C70" s="14" t="s">
        <v>187</v>
      </c>
      <c r="D70" s="18" t="s">
        <v>5</v>
      </c>
      <c r="E70" s="8" t="s">
        <v>26</v>
      </c>
      <c r="F70" s="8" t="s">
        <v>26</v>
      </c>
      <c r="G70" s="61">
        <f t="shared" si="9"/>
        <v>441402.01</v>
      </c>
      <c r="H70" s="61">
        <f t="shared" si="9"/>
        <v>0</v>
      </c>
    </row>
    <row r="71" spans="2:8" s="15" customFormat="1" ht="16.5" customHeight="1">
      <c r="B71" s="40" t="s">
        <v>29</v>
      </c>
      <c r="C71" s="14" t="s">
        <v>187</v>
      </c>
      <c r="D71" s="18" t="s">
        <v>5</v>
      </c>
      <c r="E71" s="8" t="s">
        <v>16</v>
      </c>
      <c r="F71" s="8" t="s">
        <v>26</v>
      </c>
      <c r="G71" s="61">
        <f t="shared" si="9"/>
        <v>441402.01</v>
      </c>
      <c r="H71" s="61">
        <f t="shared" si="9"/>
        <v>0</v>
      </c>
    </row>
    <row r="72" spans="2:8" s="15" customFormat="1" ht="16.5" customHeight="1">
      <c r="B72" s="40" t="s">
        <v>10</v>
      </c>
      <c r="C72" s="14" t="s">
        <v>187</v>
      </c>
      <c r="D72" s="18" t="s">
        <v>5</v>
      </c>
      <c r="E72" s="8" t="s">
        <v>16</v>
      </c>
      <c r="F72" s="8" t="s">
        <v>20</v>
      </c>
      <c r="G72" s="61">
        <v>441402.01</v>
      </c>
      <c r="H72" s="89">
        <v>0</v>
      </c>
    </row>
    <row r="73" spans="2:8" s="15" customFormat="1" ht="39.75" customHeight="1">
      <c r="B73" s="69" t="s">
        <v>202</v>
      </c>
      <c r="C73" s="20" t="s">
        <v>63</v>
      </c>
      <c r="D73" s="8"/>
      <c r="E73" s="8"/>
      <c r="F73" s="8"/>
      <c r="G73" s="88">
        <f>SUM(G74+G79+G84+G89+G94)</f>
        <v>882210</v>
      </c>
      <c r="H73" s="88">
        <f>SUM(H74+H79+H84+H89+H94)</f>
        <v>291200</v>
      </c>
    </row>
    <row r="74" spans="2:8" s="15" customFormat="1" ht="28.5" customHeight="1">
      <c r="B74" s="68" t="s">
        <v>203</v>
      </c>
      <c r="C74" s="18" t="s">
        <v>115</v>
      </c>
      <c r="D74" s="8"/>
      <c r="E74" s="8"/>
      <c r="F74" s="8"/>
      <c r="G74" s="88">
        <f aca="true" t="shared" si="10" ref="G74:H77">G75</f>
        <v>86000</v>
      </c>
      <c r="H74" s="88">
        <f t="shared" si="10"/>
        <v>0</v>
      </c>
    </row>
    <row r="75" spans="2:8" s="15" customFormat="1" ht="28.5" customHeight="1">
      <c r="B75" s="68" t="s">
        <v>204</v>
      </c>
      <c r="C75" s="18" t="s">
        <v>64</v>
      </c>
      <c r="D75" s="8"/>
      <c r="E75" s="8"/>
      <c r="F75" s="8"/>
      <c r="G75" s="87">
        <f t="shared" si="10"/>
        <v>86000</v>
      </c>
      <c r="H75" s="87">
        <f t="shared" si="10"/>
        <v>0</v>
      </c>
    </row>
    <row r="76" spans="2:8" s="15" customFormat="1" ht="30.75" customHeight="1">
      <c r="B76" s="35" t="s">
        <v>74</v>
      </c>
      <c r="C76" s="18" t="s">
        <v>64</v>
      </c>
      <c r="D76" s="8" t="s">
        <v>6</v>
      </c>
      <c r="E76" s="8"/>
      <c r="F76" s="8"/>
      <c r="G76" s="89">
        <f t="shared" si="10"/>
        <v>86000</v>
      </c>
      <c r="H76" s="89">
        <f t="shared" si="10"/>
        <v>0</v>
      </c>
    </row>
    <row r="77" spans="2:8" s="15" customFormat="1" ht="16.5" customHeight="1">
      <c r="B77" s="40" t="s">
        <v>4</v>
      </c>
      <c r="C77" s="18" t="s">
        <v>65</v>
      </c>
      <c r="D77" s="8" t="s">
        <v>6</v>
      </c>
      <c r="E77" s="8" t="s">
        <v>19</v>
      </c>
      <c r="F77" s="8"/>
      <c r="G77" s="89">
        <f t="shared" si="10"/>
        <v>86000</v>
      </c>
      <c r="H77" s="89">
        <f t="shared" si="10"/>
        <v>0</v>
      </c>
    </row>
    <row r="78" spans="2:8" s="15" customFormat="1" ht="15" customHeight="1">
      <c r="B78" s="40" t="s">
        <v>12</v>
      </c>
      <c r="C78" s="18" t="s">
        <v>64</v>
      </c>
      <c r="D78" s="8" t="s">
        <v>6</v>
      </c>
      <c r="E78" s="8" t="s">
        <v>19</v>
      </c>
      <c r="F78" s="8" t="s">
        <v>22</v>
      </c>
      <c r="G78" s="89">
        <v>86000</v>
      </c>
      <c r="H78" s="89">
        <v>0</v>
      </c>
    </row>
    <row r="79" spans="2:8" s="15" customFormat="1" ht="18" customHeight="1">
      <c r="B79" s="70" t="s">
        <v>75</v>
      </c>
      <c r="C79" s="18" t="s">
        <v>117</v>
      </c>
      <c r="D79" s="8"/>
      <c r="E79" s="8"/>
      <c r="F79" s="8"/>
      <c r="G79" s="87">
        <f aca="true" t="shared" si="11" ref="G79:H82">G80</f>
        <v>20000</v>
      </c>
      <c r="H79" s="89">
        <f t="shared" si="11"/>
        <v>0</v>
      </c>
    </row>
    <row r="80" spans="2:8" s="15" customFormat="1" ht="16.5" customHeight="1">
      <c r="B80" s="70" t="s">
        <v>116</v>
      </c>
      <c r="C80" s="18" t="s">
        <v>76</v>
      </c>
      <c r="D80" s="8"/>
      <c r="E80" s="8"/>
      <c r="F80" s="8"/>
      <c r="G80" s="87">
        <v>20000</v>
      </c>
      <c r="H80" s="89">
        <f t="shared" si="11"/>
        <v>0</v>
      </c>
    </row>
    <row r="81" spans="2:8" s="15" customFormat="1" ht="27.75" customHeight="1">
      <c r="B81" s="35" t="s">
        <v>74</v>
      </c>
      <c r="C81" s="18" t="s">
        <v>76</v>
      </c>
      <c r="D81" s="8" t="s">
        <v>6</v>
      </c>
      <c r="E81" s="8"/>
      <c r="F81" s="8"/>
      <c r="G81" s="89">
        <f t="shared" si="11"/>
        <v>20000</v>
      </c>
      <c r="H81" s="89">
        <f t="shared" si="11"/>
        <v>0</v>
      </c>
    </row>
    <row r="82" spans="2:8" s="15" customFormat="1" ht="18" customHeight="1">
      <c r="B82" s="40" t="s">
        <v>4</v>
      </c>
      <c r="C82" s="18" t="s">
        <v>76</v>
      </c>
      <c r="D82" s="8" t="s">
        <v>6</v>
      </c>
      <c r="E82" s="8" t="s">
        <v>19</v>
      </c>
      <c r="F82" s="8"/>
      <c r="G82" s="89">
        <f t="shared" si="11"/>
        <v>20000</v>
      </c>
      <c r="H82" s="89">
        <f t="shared" si="11"/>
        <v>0</v>
      </c>
    </row>
    <row r="83" spans="2:8" s="15" customFormat="1" ht="20.25" customHeight="1">
      <c r="B83" s="40" t="s">
        <v>12</v>
      </c>
      <c r="C83" s="18" t="s">
        <v>76</v>
      </c>
      <c r="D83" s="8" t="s">
        <v>6</v>
      </c>
      <c r="E83" s="8" t="s">
        <v>19</v>
      </c>
      <c r="F83" s="8" t="s">
        <v>22</v>
      </c>
      <c r="G83" s="89">
        <v>20000</v>
      </c>
      <c r="H83" s="89">
        <v>0</v>
      </c>
    </row>
    <row r="84" spans="2:8" s="15" customFormat="1" ht="41.25" customHeight="1">
      <c r="B84" s="43" t="s">
        <v>245</v>
      </c>
      <c r="C84" s="18" t="s">
        <v>247</v>
      </c>
      <c r="D84" s="8"/>
      <c r="E84" s="8"/>
      <c r="F84" s="8"/>
      <c r="G84" s="87">
        <f aca="true" t="shared" si="12" ref="G84:H95">G85</f>
        <v>30000</v>
      </c>
      <c r="H84" s="89">
        <f t="shared" si="12"/>
        <v>0</v>
      </c>
    </row>
    <row r="85" spans="2:8" s="15" customFormat="1" ht="32.25" customHeight="1">
      <c r="B85" s="43" t="s">
        <v>246</v>
      </c>
      <c r="C85" s="18" t="s">
        <v>269</v>
      </c>
      <c r="D85" s="8"/>
      <c r="E85" s="8"/>
      <c r="F85" s="8"/>
      <c r="G85" s="87">
        <f>SUM(G86)</f>
        <v>30000</v>
      </c>
      <c r="H85" s="89">
        <f t="shared" si="12"/>
        <v>0</v>
      </c>
    </row>
    <row r="86" spans="2:8" s="15" customFormat="1" ht="26.25" customHeight="1">
      <c r="B86" s="35" t="s">
        <v>74</v>
      </c>
      <c r="C86" s="18" t="s">
        <v>269</v>
      </c>
      <c r="D86" s="8" t="s">
        <v>6</v>
      </c>
      <c r="E86" s="8"/>
      <c r="F86" s="8"/>
      <c r="G86" s="89">
        <f t="shared" si="12"/>
        <v>30000</v>
      </c>
      <c r="H86" s="89">
        <f t="shared" si="12"/>
        <v>0</v>
      </c>
    </row>
    <row r="87" spans="2:8" s="15" customFormat="1" ht="15" customHeight="1">
      <c r="B87" s="37" t="s">
        <v>9</v>
      </c>
      <c r="C87" s="18" t="s">
        <v>269</v>
      </c>
      <c r="D87" s="8" t="s">
        <v>6</v>
      </c>
      <c r="E87" s="8" t="s">
        <v>18</v>
      </c>
      <c r="F87" s="8"/>
      <c r="G87" s="89">
        <f t="shared" si="12"/>
        <v>30000</v>
      </c>
      <c r="H87" s="89">
        <f t="shared" si="12"/>
        <v>0</v>
      </c>
    </row>
    <row r="88" spans="2:8" s="15" customFormat="1" ht="13.5" customHeight="1">
      <c r="B88" s="101" t="s">
        <v>267</v>
      </c>
      <c r="C88" s="18" t="s">
        <v>269</v>
      </c>
      <c r="D88" s="8" t="s">
        <v>6</v>
      </c>
      <c r="E88" s="8" t="s">
        <v>18</v>
      </c>
      <c r="F88" s="8" t="s">
        <v>268</v>
      </c>
      <c r="G88" s="89">
        <f>40000-10000</f>
        <v>30000</v>
      </c>
      <c r="H88" s="89">
        <v>0</v>
      </c>
    </row>
    <row r="89" spans="2:8" s="15" customFormat="1" ht="25.5" customHeight="1">
      <c r="B89" s="46" t="s">
        <v>169</v>
      </c>
      <c r="C89" s="18" t="s">
        <v>120</v>
      </c>
      <c r="D89" s="8"/>
      <c r="E89" s="8"/>
      <c r="F89" s="8"/>
      <c r="G89" s="87">
        <f t="shared" si="12"/>
        <v>100000</v>
      </c>
      <c r="H89" s="89">
        <f t="shared" si="12"/>
        <v>0</v>
      </c>
    </row>
    <row r="90" spans="2:8" s="15" customFormat="1" ht="31.5" customHeight="1">
      <c r="B90" s="46" t="s">
        <v>121</v>
      </c>
      <c r="C90" s="18" t="s">
        <v>266</v>
      </c>
      <c r="D90" s="8"/>
      <c r="E90" s="8"/>
      <c r="F90" s="8"/>
      <c r="G90" s="87">
        <f>SUM(G91)</f>
        <v>100000</v>
      </c>
      <c r="H90" s="89">
        <f t="shared" si="12"/>
        <v>0</v>
      </c>
    </row>
    <row r="91" spans="2:8" s="15" customFormat="1" ht="27" customHeight="1">
      <c r="B91" s="35" t="s">
        <v>74</v>
      </c>
      <c r="C91" s="18" t="s">
        <v>266</v>
      </c>
      <c r="D91" s="8" t="s">
        <v>6</v>
      </c>
      <c r="E91" s="8"/>
      <c r="F91" s="8"/>
      <c r="G91" s="89">
        <f t="shared" si="12"/>
        <v>100000</v>
      </c>
      <c r="H91" s="89">
        <f t="shared" si="12"/>
        <v>0</v>
      </c>
    </row>
    <row r="92" spans="2:8" s="15" customFormat="1" ht="13.5" customHeight="1">
      <c r="B92" s="40" t="s">
        <v>4</v>
      </c>
      <c r="C92" s="18" t="s">
        <v>266</v>
      </c>
      <c r="D92" s="8" t="s">
        <v>6</v>
      </c>
      <c r="E92" s="8" t="s">
        <v>19</v>
      </c>
      <c r="F92" s="8"/>
      <c r="G92" s="89">
        <f t="shared" si="12"/>
        <v>100000</v>
      </c>
      <c r="H92" s="89">
        <f t="shared" si="12"/>
        <v>0</v>
      </c>
    </row>
    <row r="93" spans="2:8" s="15" customFormat="1" ht="13.5" customHeight="1">
      <c r="B93" s="40" t="s">
        <v>12</v>
      </c>
      <c r="C93" s="18" t="s">
        <v>266</v>
      </c>
      <c r="D93" s="8" t="s">
        <v>6</v>
      </c>
      <c r="E93" s="8" t="s">
        <v>19</v>
      </c>
      <c r="F93" s="8" t="s">
        <v>22</v>
      </c>
      <c r="G93" s="89">
        <v>100000</v>
      </c>
      <c r="H93" s="89">
        <v>0</v>
      </c>
    </row>
    <row r="94" spans="2:8" s="15" customFormat="1" ht="13.5" customHeight="1">
      <c r="B94" s="46" t="s">
        <v>257</v>
      </c>
      <c r="C94" s="18" t="s">
        <v>259</v>
      </c>
      <c r="D94" s="8"/>
      <c r="E94" s="8"/>
      <c r="F94" s="8"/>
      <c r="G94" s="89">
        <f>G95+G99</f>
        <v>646210</v>
      </c>
      <c r="H94" s="89">
        <f>H95+H99</f>
        <v>291200</v>
      </c>
    </row>
    <row r="95" spans="2:8" s="15" customFormat="1" ht="13.5" customHeight="1">
      <c r="B95" s="46" t="s">
        <v>258</v>
      </c>
      <c r="C95" s="18" t="s">
        <v>259</v>
      </c>
      <c r="D95" s="8"/>
      <c r="E95" s="8"/>
      <c r="F95" s="8"/>
      <c r="G95" s="89">
        <f t="shared" si="12"/>
        <v>355010</v>
      </c>
      <c r="H95" s="89">
        <f t="shared" si="12"/>
        <v>0</v>
      </c>
    </row>
    <row r="96" spans="2:8" s="15" customFormat="1" ht="25.5" customHeight="1">
      <c r="B96" s="35" t="s">
        <v>74</v>
      </c>
      <c r="C96" s="18" t="s">
        <v>259</v>
      </c>
      <c r="D96" s="8" t="s">
        <v>6</v>
      </c>
      <c r="E96" s="8"/>
      <c r="F96" s="8"/>
      <c r="G96" s="89">
        <f>G97</f>
        <v>355010</v>
      </c>
      <c r="H96" s="89">
        <v>0</v>
      </c>
    </row>
    <row r="97" spans="2:8" s="15" customFormat="1" ht="13.5" customHeight="1">
      <c r="B97" s="40" t="s">
        <v>4</v>
      </c>
      <c r="C97" s="18" t="s">
        <v>259</v>
      </c>
      <c r="D97" s="8" t="s">
        <v>6</v>
      </c>
      <c r="E97" s="8" t="s">
        <v>19</v>
      </c>
      <c r="F97" s="8"/>
      <c r="G97" s="89">
        <f>G98</f>
        <v>355010</v>
      </c>
      <c r="H97" s="89">
        <v>0</v>
      </c>
    </row>
    <row r="98" spans="2:8" s="15" customFormat="1" ht="13.5" customHeight="1">
      <c r="B98" s="40" t="s">
        <v>12</v>
      </c>
      <c r="C98" s="18" t="s">
        <v>259</v>
      </c>
      <c r="D98" s="8" t="s">
        <v>6</v>
      </c>
      <c r="E98" s="8" t="s">
        <v>19</v>
      </c>
      <c r="F98" s="8" t="s">
        <v>22</v>
      </c>
      <c r="G98" s="89">
        <f>350000+5010</f>
        <v>355010</v>
      </c>
      <c r="H98" s="89">
        <v>0</v>
      </c>
    </row>
    <row r="99" spans="2:8" s="15" customFormat="1" ht="57" customHeight="1">
      <c r="B99" s="103" t="s">
        <v>272</v>
      </c>
      <c r="C99" s="13" t="s">
        <v>271</v>
      </c>
      <c r="D99" s="8"/>
      <c r="E99" s="8"/>
      <c r="F99" s="8"/>
      <c r="G99" s="89">
        <f aca="true" t="shared" si="13" ref="G99:H101">G100</f>
        <v>291200</v>
      </c>
      <c r="H99" s="89">
        <f t="shared" si="13"/>
        <v>291200</v>
      </c>
    </row>
    <row r="100" spans="2:8" s="15" customFormat="1" ht="15" customHeight="1">
      <c r="B100" s="98" t="s">
        <v>91</v>
      </c>
      <c r="C100" s="13" t="s">
        <v>271</v>
      </c>
      <c r="D100" s="8" t="s">
        <v>89</v>
      </c>
      <c r="E100" s="8"/>
      <c r="F100" s="8"/>
      <c r="G100" s="89">
        <f t="shared" si="13"/>
        <v>291200</v>
      </c>
      <c r="H100" s="89">
        <f t="shared" si="13"/>
        <v>291200</v>
      </c>
    </row>
    <row r="101" spans="2:8" s="15" customFormat="1" ht="13.5" customHeight="1">
      <c r="B101" s="40" t="s">
        <v>4</v>
      </c>
      <c r="C101" s="13" t="s">
        <v>271</v>
      </c>
      <c r="D101" s="8" t="s">
        <v>89</v>
      </c>
      <c r="E101" s="8" t="s">
        <v>19</v>
      </c>
      <c r="F101" s="8"/>
      <c r="G101" s="89">
        <f t="shared" si="13"/>
        <v>291200</v>
      </c>
      <c r="H101" s="89">
        <f t="shared" si="13"/>
        <v>291200</v>
      </c>
    </row>
    <row r="102" spans="2:8" s="15" customFormat="1" ht="13.5" customHeight="1">
      <c r="B102" s="40" t="s">
        <v>12</v>
      </c>
      <c r="C102" s="13" t="s">
        <v>271</v>
      </c>
      <c r="D102" s="8" t="s">
        <v>89</v>
      </c>
      <c r="E102" s="8" t="s">
        <v>19</v>
      </c>
      <c r="F102" s="8" t="s">
        <v>22</v>
      </c>
      <c r="G102" s="89">
        <v>291200</v>
      </c>
      <c r="H102" s="89">
        <f>G102</f>
        <v>291200</v>
      </c>
    </row>
    <row r="103" spans="2:8" s="15" customFormat="1" ht="30.75" customHeight="1">
      <c r="B103" s="33" t="s">
        <v>205</v>
      </c>
      <c r="C103" s="22" t="s">
        <v>62</v>
      </c>
      <c r="D103" s="8"/>
      <c r="E103" s="8"/>
      <c r="F103" s="8"/>
      <c r="G103" s="88">
        <f>SUM(G104+G109+G114+G119+G128+G133+G138)</f>
        <v>7567413.02</v>
      </c>
      <c r="H103" s="88">
        <f>SUM(H104+H109+H114+H119+H128+H133)</f>
        <v>4726250</v>
      </c>
    </row>
    <row r="104" spans="2:8" s="15" customFormat="1" ht="30" customHeight="1">
      <c r="B104" s="65" t="s">
        <v>206</v>
      </c>
      <c r="C104" s="17" t="s">
        <v>170</v>
      </c>
      <c r="D104" s="18"/>
      <c r="E104" s="18" t="s">
        <v>26</v>
      </c>
      <c r="F104" s="18" t="s">
        <v>26</v>
      </c>
      <c r="G104" s="87">
        <f aca="true" t="shared" si="14" ref="G104:H107">G105</f>
        <v>71000</v>
      </c>
      <c r="H104" s="87">
        <f t="shared" si="14"/>
        <v>0</v>
      </c>
    </row>
    <row r="105" spans="2:8" s="15" customFormat="1" ht="20.25" customHeight="1">
      <c r="B105" s="65" t="s">
        <v>114</v>
      </c>
      <c r="C105" s="17" t="s">
        <v>171</v>
      </c>
      <c r="D105" s="18"/>
      <c r="E105" s="18"/>
      <c r="F105" s="18"/>
      <c r="G105" s="87">
        <f t="shared" si="14"/>
        <v>71000</v>
      </c>
      <c r="H105" s="87">
        <f t="shared" si="14"/>
        <v>0</v>
      </c>
    </row>
    <row r="106" spans="2:8" s="15" customFormat="1" ht="28.5" customHeight="1">
      <c r="B106" s="38" t="s">
        <v>74</v>
      </c>
      <c r="C106" s="17" t="s">
        <v>171</v>
      </c>
      <c r="D106" s="18" t="s">
        <v>6</v>
      </c>
      <c r="E106" s="18" t="s">
        <v>26</v>
      </c>
      <c r="F106" s="18" t="s">
        <v>26</v>
      </c>
      <c r="G106" s="87">
        <f t="shared" si="14"/>
        <v>71000</v>
      </c>
      <c r="H106" s="87">
        <f t="shared" si="14"/>
        <v>0</v>
      </c>
    </row>
    <row r="107" spans="2:8" s="15" customFormat="1" ht="17.25" customHeight="1">
      <c r="B107" s="36" t="s">
        <v>4</v>
      </c>
      <c r="C107" s="17" t="s">
        <v>171</v>
      </c>
      <c r="D107" s="18" t="s">
        <v>6</v>
      </c>
      <c r="E107" s="18" t="s">
        <v>19</v>
      </c>
      <c r="F107" s="18" t="s">
        <v>26</v>
      </c>
      <c r="G107" s="87">
        <f t="shared" si="14"/>
        <v>71000</v>
      </c>
      <c r="H107" s="87">
        <f t="shared" si="14"/>
        <v>0</v>
      </c>
    </row>
    <row r="108" spans="2:8" s="15" customFormat="1" ht="14.25" customHeight="1">
      <c r="B108" s="34" t="s">
        <v>14</v>
      </c>
      <c r="C108" s="17" t="s">
        <v>171</v>
      </c>
      <c r="D108" s="18" t="s">
        <v>6</v>
      </c>
      <c r="E108" s="18" t="s">
        <v>19</v>
      </c>
      <c r="F108" s="18" t="s">
        <v>21</v>
      </c>
      <c r="G108" s="87">
        <v>71000</v>
      </c>
      <c r="H108" s="87">
        <v>0</v>
      </c>
    </row>
    <row r="109" spans="2:8" s="15" customFormat="1" ht="42.75" customHeight="1">
      <c r="B109" s="71" t="s">
        <v>165</v>
      </c>
      <c r="C109" s="17" t="s">
        <v>113</v>
      </c>
      <c r="D109" s="18"/>
      <c r="E109" s="18"/>
      <c r="F109" s="18"/>
      <c r="G109" s="87">
        <f>G111</f>
        <v>45000</v>
      </c>
      <c r="H109" s="87">
        <f>H111</f>
        <v>0</v>
      </c>
    </row>
    <row r="110" spans="2:8" s="15" customFormat="1" ht="34.5" customHeight="1">
      <c r="B110" s="71" t="s">
        <v>112</v>
      </c>
      <c r="C110" s="17" t="s">
        <v>172</v>
      </c>
      <c r="D110" s="18"/>
      <c r="E110" s="18"/>
      <c r="F110" s="18"/>
      <c r="G110" s="87">
        <f aca="true" t="shared" si="15" ref="G110:H112">G111</f>
        <v>45000</v>
      </c>
      <c r="H110" s="87">
        <f t="shared" si="15"/>
        <v>0</v>
      </c>
    </row>
    <row r="111" spans="2:8" s="15" customFormat="1" ht="30.75" customHeight="1">
      <c r="B111" s="35" t="s">
        <v>74</v>
      </c>
      <c r="C111" s="17" t="s">
        <v>172</v>
      </c>
      <c r="D111" s="18" t="s">
        <v>6</v>
      </c>
      <c r="E111" s="18" t="s">
        <v>26</v>
      </c>
      <c r="F111" s="18" t="s">
        <v>26</v>
      </c>
      <c r="G111" s="87">
        <f t="shared" si="15"/>
        <v>45000</v>
      </c>
      <c r="H111" s="87">
        <f t="shared" si="15"/>
        <v>0</v>
      </c>
    </row>
    <row r="112" spans="2:8" s="15" customFormat="1" ht="18" customHeight="1">
      <c r="B112" s="36" t="s">
        <v>4</v>
      </c>
      <c r="C112" s="17" t="s">
        <v>172</v>
      </c>
      <c r="D112" s="18" t="s">
        <v>6</v>
      </c>
      <c r="E112" s="18" t="s">
        <v>19</v>
      </c>
      <c r="F112" s="18" t="s">
        <v>26</v>
      </c>
      <c r="G112" s="87">
        <f t="shared" si="15"/>
        <v>45000</v>
      </c>
      <c r="H112" s="87">
        <f t="shared" si="15"/>
        <v>0</v>
      </c>
    </row>
    <row r="113" spans="2:8" s="15" customFormat="1" ht="17.25" customHeight="1">
      <c r="B113" s="34" t="s">
        <v>14</v>
      </c>
      <c r="C113" s="17" t="s">
        <v>172</v>
      </c>
      <c r="D113" s="18" t="s">
        <v>6</v>
      </c>
      <c r="E113" s="18" t="s">
        <v>19</v>
      </c>
      <c r="F113" s="18" t="s">
        <v>21</v>
      </c>
      <c r="G113" s="87">
        <f>20000+25000</f>
        <v>45000</v>
      </c>
      <c r="H113" s="87">
        <v>0</v>
      </c>
    </row>
    <row r="114" spans="2:8" s="15" customFormat="1" ht="32.25" customHeight="1">
      <c r="B114" s="62" t="s">
        <v>207</v>
      </c>
      <c r="C114" s="17" t="s">
        <v>173</v>
      </c>
      <c r="D114" s="18"/>
      <c r="E114" s="18"/>
      <c r="F114" s="18"/>
      <c r="G114" s="87">
        <f>G115</f>
        <v>602000</v>
      </c>
      <c r="H114" s="87">
        <f aca="true" t="shared" si="16" ref="G114:H117">H115</f>
        <v>0</v>
      </c>
    </row>
    <row r="115" spans="2:8" s="15" customFormat="1" ht="32.25" customHeight="1">
      <c r="B115" s="62" t="s">
        <v>208</v>
      </c>
      <c r="C115" s="17" t="s">
        <v>174</v>
      </c>
      <c r="D115" s="18"/>
      <c r="E115" s="18"/>
      <c r="F115" s="18"/>
      <c r="G115" s="87">
        <f t="shared" si="16"/>
        <v>602000</v>
      </c>
      <c r="H115" s="87">
        <f t="shared" si="16"/>
        <v>0</v>
      </c>
    </row>
    <row r="116" spans="2:8" s="15" customFormat="1" ht="29.25" customHeight="1">
      <c r="B116" s="38" t="s">
        <v>74</v>
      </c>
      <c r="C116" s="17" t="s">
        <v>174</v>
      </c>
      <c r="D116" s="18" t="s">
        <v>6</v>
      </c>
      <c r="E116" s="18"/>
      <c r="F116" s="18"/>
      <c r="G116" s="87">
        <f t="shared" si="16"/>
        <v>602000</v>
      </c>
      <c r="H116" s="87">
        <f t="shared" si="16"/>
        <v>0</v>
      </c>
    </row>
    <row r="117" spans="2:8" s="15" customFormat="1" ht="21" customHeight="1">
      <c r="B117" s="36" t="s">
        <v>4</v>
      </c>
      <c r="C117" s="17" t="s">
        <v>174</v>
      </c>
      <c r="D117" s="18" t="s">
        <v>6</v>
      </c>
      <c r="E117" s="18" t="s">
        <v>19</v>
      </c>
      <c r="F117" s="18" t="s">
        <v>26</v>
      </c>
      <c r="G117" s="87">
        <f t="shared" si="16"/>
        <v>602000</v>
      </c>
      <c r="H117" s="87">
        <f t="shared" si="16"/>
        <v>0</v>
      </c>
    </row>
    <row r="118" spans="2:8" s="15" customFormat="1" ht="17.25" customHeight="1">
      <c r="B118" s="34" t="s">
        <v>14</v>
      </c>
      <c r="C118" s="17" t="s">
        <v>174</v>
      </c>
      <c r="D118" s="18" t="s">
        <v>6</v>
      </c>
      <c r="E118" s="18" t="s">
        <v>19</v>
      </c>
      <c r="F118" s="18" t="s">
        <v>21</v>
      </c>
      <c r="G118" s="87">
        <v>602000</v>
      </c>
      <c r="H118" s="87">
        <v>0</v>
      </c>
    </row>
    <row r="119" spans="2:8" s="15" customFormat="1" ht="28.5" customHeight="1">
      <c r="B119" s="62" t="s">
        <v>188</v>
      </c>
      <c r="C119" s="14" t="s">
        <v>189</v>
      </c>
      <c r="D119" s="18"/>
      <c r="E119" s="18"/>
      <c r="F119" s="18"/>
      <c r="G119" s="87">
        <f>G120+G127</f>
        <v>6322333.84</v>
      </c>
      <c r="H119" s="87">
        <f>H120+H127</f>
        <v>4726250</v>
      </c>
    </row>
    <row r="120" spans="2:8" s="15" customFormat="1" ht="27" customHeight="1">
      <c r="B120" s="62" t="s">
        <v>235</v>
      </c>
      <c r="C120" s="14" t="s">
        <v>190</v>
      </c>
      <c r="D120" s="18"/>
      <c r="E120" s="18"/>
      <c r="F120" s="18"/>
      <c r="G120" s="87">
        <f aca="true" t="shared" si="17" ref="G120:H122">G121</f>
        <v>4726250</v>
      </c>
      <c r="H120" s="87">
        <f t="shared" si="17"/>
        <v>4726250</v>
      </c>
    </row>
    <row r="121" spans="2:8" s="15" customFormat="1" ht="25.5" customHeight="1">
      <c r="B121" s="38" t="s">
        <v>74</v>
      </c>
      <c r="C121" s="14" t="s">
        <v>190</v>
      </c>
      <c r="D121" s="18" t="s">
        <v>6</v>
      </c>
      <c r="E121" s="18"/>
      <c r="F121" s="18"/>
      <c r="G121" s="87">
        <f t="shared" si="17"/>
        <v>4726250</v>
      </c>
      <c r="H121" s="87">
        <f t="shared" si="17"/>
        <v>4726250</v>
      </c>
    </row>
    <row r="122" spans="2:8" s="15" customFormat="1" ht="13.5" customHeight="1">
      <c r="B122" s="36" t="s">
        <v>4</v>
      </c>
      <c r="C122" s="14" t="s">
        <v>190</v>
      </c>
      <c r="D122" s="18" t="s">
        <v>6</v>
      </c>
      <c r="E122" s="18" t="s">
        <v>19</v>
      </c>
      <c r="F122" s="18" t="s">
        <v>26</v>
      </c>
      <c r="G122" s="87">
        <f t="shared" si="17"/>
        <v>4726250</v>
      </c>
      <c r="H122" s="87">
        <f t="shared" si="17"/>
        <v>4726250</v>
      </c>
    </row>
    <row r="123" spans="2:8" s="15" customFormat="1" ht="15" customHeight="1">
      <c r="B123" s="34" t="s">
        <v>14</v>
      </c>
      <c r="C123" s="14" t="s">
        <v>190</v>
      </c>
      <c r="D123" s="18" t="s">
        <v>6</v>
      </c>
      <c r="E123" s="18" t="s">
        <v>19</v>
      </c>
      <c r="F123" s="18" t="s">
        <v>21</v>
      </c>
      <c r="G123" s="91">
        <f>4726250</f>
        <v>4726250</v>
      </c>
      <c r="H123" s="87">
        <f>G123</f>
        <v>4726250</v>
      </c>
    </row>
    <row r="124" spans="2:8" s="15" customFormat="1" ht="25.5" customHeight="1">
      <c r="B124" s="62" t="s">
        <v>236</v>
      </c>
      <c r="C124" s="14" t="s">
        <v>191</v>
      </c>
      <c r="D124" s="18"/>
      <c r="E124" s="18"/>
      <c r="F124" s="18"/>
      <c r="G124" s="91">
        <f aca="true" t="shared" si="18" ref="G124:H126">G125</f>
        <v>1596083.84</v>
      </c>
      <c r="H124" s="91">
        <f t="shared" si="18"/>
        <v>0</v>
      </c>
    </row>
    <row r="125" spans="2:8" s="15" customFormat="1" ht="27" customHeight="1">
      <c r="B125" s="38" t="s">
        <v>74</v>
      </c>
      <c r="C125" s="14" t="s">
        <v>191</v>
      </c>
      <c r="D125" s="18" t="s">
        <v>6</v>
      </c>
      <c r="E125" s="18"/>
      <c r="F125" s="18"/>
      <c r="G125" s="91">
        <f t="shared" si="18"/>
        <v>1596083.84</v>
      </c>
      <c r="H125" s="91">
        <f t="shared" si="18"/>
        <v>0</v>
      </c>
    </row>
    <row r="126" spans="2:8" s="15" customFormat="1" ht="15" customHeight="1">
      <c r="B126" s="36" t="s">
        <v>4</v>
      </c>
      <c r="C126" s="14" t="s">
        <v>191</v>
      </c>
      <c r="D126" s="18" t="s">
        <v>6</v>
      </c>
      <c r="E126" s="18" t="s">
        <v>19</v>
      </c>
      <c r="F126" s="18" t="s">
        <v>26</v>
      </c>
      <c r="G126" s="91">
        <f t="shared" si="18"/>
        <v>1596083.84</v>
      </c>
      <c r="H126" s="91">
        <f t="shared" si="18"/>
        <v>0</v>
      </c>
    </row>
    <row r="127" spans="2:8" s="15" customFormat="1" ht="17.25" customHeight="1">
      <c r="B127" s="34" t="s">
        <v>14</v>
      </c>
      <c r="C127" s="14" t="s">
        <v>191</v>
      </c>
      <c r="D127" s="18" t="s">
        <v>6</v>
      </c>
      <c r="E127" s="18" t="s">
        <v>19</v>
      </c>
      <c r="F127" s="18" t="s">
        <v>21</v>
      </c>
      <c r="G127" s="91">
        <f>1596084-0.16</f>
        <v>1596083.84</v>
      </c>
      <c r="H127" s="87">
        <v>0</v>
      </c>
    </row>
    <row r="128" spans="2:8" s="15" customFormat="1" ht="25.5" customHeight="1">
      <c r="B128" s="62" t="s">
        <v>209</v>
      </c>
      <c r="C128" s="14" t="s">
        <v>211</v>
      </c>
      <c r="D128" s="18"/>
      <c r="E128" s="18"/>
      <c r="F128" s="18"/>
      <c r="G128" s="91">
        <f aca="true" t="shared" si="19" ref="G128:H136">G129</f>
        <v>328700</v>
      </c>
      <c r="H128" s="91">
        <f t="shared" si="19"/>
        <v>0</v>
      </c>
    </row>
    <row r="129" spans="2:8" s="15" customFormat="1" ht="27.75" customHeight="1">
      <c r="B129" s="62" t="s">
        <v>210</v>
      </c>
      <c r="C129" s="14" t="s">
        <v>212</v>
      </c>
      <c r="D129" s="18"/>
      <c r="E129" s="18"/>
      <c r="F129" s="18"/>
      <c r="G129" s="91">
        <f t="shared" si="19"/>
        <v>328700</v>
      </c>
      <c r="H129" s="91">
        <f t="shared" si="19"/>
        <v>0</v>
      </c>
    </row>
    <row r="130" spans="2:8" s="15" customFormat="1" ht="27.75" customHeight="1">
      <c r="B130" s="38" t="s">
        <v>74</v>
      </c>
      <c r="C130" s="14" t="s">
        <v>212</v>
      </c>
      <c r="D130" s="18" t="s">
        <v>6</v>
      </c>
      <c r="E130" s="18"/>
      <c r="F130" s="18"/>
      <c r="G130" s="91">
        <f t="shared" si="19"/>
        <v>328700</v>
      </c>
      <c r="H130" s="91">
        <f t="shared" si="19"/>
        <v>0</v>
      </c>
    </row>
    <row r="131" spans="2:8" s="15" customFormat="1" ht="17.25" customHeight="1">
      <c r="B131" s="36" t="s">
        <v>4</v>
      </c>
      <c r="C131" s="14" t="s">
        <v>212</v>
      </c>
      <c r="D131" s="18" t="s">
        <v>6</v>
      </c>
      <c r="E131" s="18" t="s">
        <v>19</v>
      </c>
      <c r="F131" s="18" t="s">
        <v>26</v>
      </c>
      <c r="G131" s="91">
        <f t="shared" si="19"/>
        <v>328700</v>
      </c>
      <c r="H131" s="91">
        <f t="shared" si="19"/>
        <v>0</v>
      </c>
    </row>
    <row r="132" spans="2:8" s="15" customFormat="1" ht="17.25" customHeight="1">
      <c r="B132" s="34" t="s">
        <v>14</v>
      </c>
      <c r="C132" s="14" t="s">
        <v>212</v>
      </c>
      <c r="D132" s="18" t="s">
        <v>6</v>
      </c>
      <c r="E132" s="18" t="s">
        <v>19</v>
      </c>
      <c r="F132" s="18" t="s">
        <v>21</v>
      </c>
      <c r="G132" s="91">
        <v>328700</v>
      </c>
      <c r="H132" s="87">
        <v>0</v>
      </c>
    </row>
    <row r="133" spans="2:8" s="15" customFormat="1" ht="39" customHeight="1">
      <c r="B133" s="62" t="s">
        <v>248</v>
      </c>
      <c r="C133" s="14" t="s">
        <v>250</v>
      </c>
      <c r="D133" s="18"/>
      <c r="E133" s="18"/>
      <c r="F133" s="18"/>
      <c r="G133" s="91">
        <f t="shared" si="19"/>
        <v>48379.18</v>
      </c>
      <c r="H133" s="91">
        <f t="shared" si="19"/>
        <v>0</v>
      </c>
    </row>
    <row r="134" spans="2:8" s="15" customFormat="1" ht="37.5" customHeight="1">
      <c r="B134" s="62" t="s">
        <v>249</v>
      </c>
      <c r="C134" s="14" t="s">
        <v>251</v>
      </c>
      <c r="D134" s="18"/>
      <c r="E134" s="18"/>
      <c r="F134" s="18"/>
      <c r="G134" s="91">
        <f t="shared" si="19"/>
        <v>48379.18</v>
      </c>
      <c r="H134" s="91">
        <f t="shared" si="19"/>
        <v>0</v>
      </c>
    </row>
    <row r="135" spans="2:8" s="15" customFormat="1" ht="17.25" customHeight="1">
      <c r="B135" s="38" t="s">
        <v>74</v>
      </c>
      <c r="C135" s="14" t="s">
        <v>251</v>
      </c>
      <c r="D135" s="18" t="s">
        <v>6</v>
      </c>
      <c r="E135" s="18"/>
      <c r="F135" s="18"/>
      <c r="G135" s="91">
        <f t="shared" si="19"/>
        <v>48379.18</v>
      </c>
      <c r="H135" s="91">
        <f t="shared" si="19"/>
        <v>0</v>
      </c>
    </row>
    <row r="136" spans="2:8" s="15" customFormat="1" ht="17.25" customHeight="1">
      <c r="B136" s="36" t="s">
        <v>4</v>
      </c>
      <c r="C136" s="14" t="s">
        <v>251</v>
      </c>
      <c r="D136" s="18" t="s">
        <v>6</v>
      </c>
      <c r="E136" s="18" t="s">
        <v>19</v>
      </c>
      <c r="F136" s="18" t="s">
        <v>26</v>
      </c>
      <c r="G136" s="91">
        <f t="shared" si="19"/>
        <v>48379.18</v>
      </c>
      <c r="H136" s="91">
        <f t="shared" si="19"/>
        <v>0</v>
      </c>
    </row>
    <row r="137" spans="2:8" s="15" customFormat="1" ht="17.25" customHeight="1">
      <c r="B137" s="34" t="s">
        <v>14</v>
      </c>
      <c r="C137" s="14" t="s">
        <v>251</v>
      </c>
      <c r="D137" s="18" t="s">
        <v>6</v>
      </c>
      <c r="E137" s="18" t="s">
        <v>19</v>
      </c>
      <c r="F137" s="18" t="s">
        <v>21</v>
      </c>
      <c r="G137" s="91">
        <f>50000-1620.82</f>
        <v>48379.18</v>
      </c>
      <c r="H137" s="87">
        <v>0</v>
      </c>
    </row>
    <row r="138" spans="2:8" s="15" customFormat="1" ht="17.25" customHeight="1">
      <c r="B138" s="62" t="s">
        <v>277</v>
      </c>
      <c r="C138" s="13" t="s">
        <v>274</v>
      </c>
      <c r="D138" s="18"/>
      <c r="E138" s="18"/>
      <c r="F138" s="18"/>
      <c r="G138" s="91">
        <f>G139</f>
        <v>150000</v>
      </c>
      <c r="H138" s="87">
        <v>0</v>
      </c>
    </row>
    <row r="139" spans="2:8" s="15" customFormat="1" ht="39.75" customHeight="1">
      <c r="B139" s="62" t="s">
        <v>276</v>
      </c>
      <c r="C139" s="13" t="s">
        <v>275</v>
      </c>
      <c r="D139" s="18"/>
      <c r="E139" s="18"/>
      <c r="F139" s="18"/>
      <c r="G139" s="91">
        <f>G140</f>
        <v>150000</v>
      </c>
      <c r="H139" s="87">
        <v>0</v>
      </c>
    </row>
    <row r="140" spans="2:8" s="15" customFormat="1" ht="30.75" customHeight="1">
      <c r="B140" s="38" t="s">
        <v>74</v>
      </c>
      <c r="C140" s="13" t="s">
        <v>275</v>
      </c>
      <c r="D140" s="18" t="s">
        <v>6</v>
      </c>
      <c r="E140" s="18"/>
      <c r="F140" s="18"/>
      <c r="G140" s="91">
        <f>G141</f>
        <v>150000</v>
      </c>
      <c r="H140" s="87">
        <v>0</v>
      </c>
    </row>
    <row r="141" spans="2:8" s="15" customFormat="1" ht="17.25" customHeight="1">
      <c r="B141" s="36" t="s">
        <v>4</v>
      </c>
      <c r="C141" s="13" t="s">
        <v>275</v>
      </c>
      <c r="D141" s="18" t="s">
        <v>6</v>
      </c>
      <c r="E141" s="18" t="s">
        <v>19</v>
      </c>
      <c r="F141" s="18" t="s">
        <v>26</v>
      </c>
      <c r="G141" s="91">
        <f>G142</f>
        <v>150000</v>
      </c>
      <c r="H141" s="87">
        <v>0</v>
      </c>
    </row>
    <row r="142" spans="2:8" s="15" customFormat="1" ht="17.25" customHeight="1">
      <c r="B142" s="34" t="s">
        <v>14</v>
      </c>
      <c r="C142" s="13" t="s">
        <v>275</v>
      </c>
      <c r="D142" s="18" t="s">
        <v>6</v>
      </c>
      <c r="E142" s="18" t="s">
        <v>19</v>
      </c>
      <c r="F142" s="18" t="s">
        <v>21</v>
      </c>
      <c r="G142" s="91">
        <v>150000</v>
      </c>
      <c r="H142" s="87">
        <v>0</v>
      </c>
    </row>
    <row r="143" spans="2:8" s="15" customFormat="1" ht="31.5" customHeight="1">
      <c r="B143" s="74" t="s">
        <v>213</v>
      </c>
      <c r="C143" s="22" t="s">
        <v>48</v>
      </c>
      <c r="D143" s="8"/>
      <c r="E143" s="23" t="s">
        <v>26</v>
      </c>
      <c r="F143" s="19"/>
      <c r="G143" s="88">
        <f>G144</f>
        <v>3518793.59</v>
      </c>
      <c r="H143" s="88">
        <f>H144</f>
        <v>249865</v>
      </c>
    </row>
    <row r="144" spans="2:8" s="15" customFormat="1" ht="42.75" customHeight="1">
      <c r="B144" s="72" t="s">
        <v>32</v>
      </c>
      <c r="C144" s="17" t="s">
        <v>49</v>
      </c>
      <c r="D144" s="8"/>
      <c r="E144" s="23" t="s">
        <v>26</v>
      </c>
      <c r="F144" s="23" t="s">
        <v>26</v>
      </c>
      <c r="G144" s="88">
        <f>G145+G176</f>
        <v>3518793.59</v>
      </c>
      <c r="H144" s="88">
        <f>H145+H176</f>
        <v>249865</v>
      </c>
    </row>
    <row r="145" spans="2:8" s="15" customFormat="1" ht="42" customHeight="1">
      <c r="B145" s="73" t="s">
        <v>57</v>
      </c>
      <c r="C145" s="17" t="s">
        <v>58</v>
      </c>
      <c r="D145" s="8"/>
      <c r="E145" s="23"/>
      <c r="F145" s="23"/>
      <c r="G145" s="88">
        <f>G146+G150+G154+G160+G164+G168+G172</f>
        <v>3302093.59</v>
      </c>
      <c r="H145" s="88">
        <f>H146+H150+H154+H160+H164+H168+H172</f>
        <v>33165</v>
      </c>
    </row>
    <row r="146" spans="2:8" s="15" customFormat="1" ht="19.5" customHeight="1">
      <c r="B146" s="39" t="s">
        <v>53</v>
      </c>
      <c r="C146" s="19" t="s">
        <v>54</v>
      </c>
      <c r="D146" s="8"/>
      <c r="E146" s="8" t="s">
        <v>26</v>
      </c>
      <c r="F146" s="8" t="s">
        <v>26</v>
      </c>
      <c r="G146" s="89">
        <f>G147</f>
        <v>1442779</v>
      </c>
      <c r="H146" s="89">
        <f>H147</f>
        <v>0</v>
      </c>
    </row>
    <row r="147" spans="2:8" s="15" customFormat="1" ht="42.75" customHeight="1">
      <c r="B147" s="38" t="s">
        <v>33</v>
      </c>
      <c r="C147" s="19" t="s">
        <v>54</v>
      </c>
      <c r="D147" s="8" t="s">
        <v>24</v>
      </c>
      <c r="E147" s="8" t="s">
        <v>26</v>
      </c>
      <c r="F147" s="8" t="s">
        <v>26</v>
      </c>
      <c r="G147" s="89">
        <f>G148</f>
        <v>1442779</v>
      </c>
      <c r="H147" s="89">
        <f>H148</f>
        <v>0</v>
      </c>
    </row>
    <row r="148" spans="2:8" s="15" customFormat="1" ht="17.25" customHeight="1">
      <c r="B148" s="40" t="str">
        <f>'[1]Лист1'!$A$12</f>
        <v>Общегосударственные вопросы</v>
      </c>
      <c r="C148" s="19" t="s">
        <v>54</v>
      </c>
      <c r="D148" s="8" t="s">
        <v>24</v>
      </c>
      <c r="E148" s="8" t="s">
        <v>20</v>
      </c>
      <c r="F148" s="8" t="s">
        <v>26</v>
      </c>
      <c r="G148" s="89">
        <f>G149</f>
        <v>1442779</v>
      </c>
      <c r="H148" s="89">
        <v>0</v>
      </c>
    </row>
    <row r="149" spans="2:8" s="15" customFormat="1" ht="43.5" customHeight="1">
      <c r="B149" s="40" t="s">
        <v>79</v>
      </c>
      <c r="C149" s="19" t="s">
        <v>54</v>
      </c>
      <c r="D149" s="8" t="s">
        <v>24</v>
      </c>
      <c r="E149" s="8" t="s">
        <v>20</v>
      </c>
      <c r="F149" s="8" t="s">
        <v>18</v>
      </c>
      <c r="G149" s="89">
        <v>1442779</v>
      </c>
      <c r="H149" s="89">
        <v>0</v>
      </c>
    </row>
    <row r="150" spans="2:8" s="15" customFormat="1" ht="31.5" customHeight="1">
      <c r="B150" s="39" t="s">
        <v>51</v>
      </c>
      <c r="C150" s="19" t="s">
        <v>50</v>
      </c>
      <c r="D150" s="8"/>
      <c r="E150" s="8" t="s">
        <v>26</v>
      </c>
      <c r="F150" s="8" t="s">
        <v>26</v>
      </c>
      <c r="G150" s="89">
        <f>G151</f>
        <v>1783877.26</v>
      </c>
      <c r="H150" s="89">
        <f aca="true" t="shared" si="20" ref="H150:H162">H151</f>
        <v>0</v>
      </c>
    </row>
    <row r="151" spans="2:8" s="15" customFormat="1" ht="42.75" customHeight="1">
      <c r="B151" s="42" t="s">
        <v>33</v>
      </c>
      <c r="C151" s="19" t="s">
        <v>50</v>
      </c>
      <c r="D151" s="8" t="s">
        <v>24</v>
      </c>
      <c r="E151" s="8" t="s">
        <v>26</v>
      </c>
      <c r="F151" s="8" t="s">
        <v>26</v>
      </c>
      <c r="G151" s="89">
        <f>G152</f>
        <v>1783877.26</v>
      </c>
      <c r="H151" s="89">
        <f t="shared" si="20"/>
        <v>0</v>
      </c>
    </row>
    <row r="152" spans="2:8" s="15" customFormat="1" ht="18" customHeight="1">
      <c r="B152" s="40" t="str">
        <f>'[1]Лист1'!$A$12</f>
        <v>Общегосударственные вопросы</v>
      </c>
      <c r="C152" s="19" t="s">
        <v>50</v>
      </c>
      <c r="D152" s="8" t="s">
        <v>24</v>
      </c>
      <c r="E152" s="8" t="s">
        <v>20</v>
      </c>
      <c r="F152" s="8" t="s">
        <v>26</v>
      </c>
      <c r="G152" s="89">
        <f>G153</f>
        <v>1783877.26</v>
      </c>
      <c r="H152" s="89">
        <f t="shared" si="20"/>
        <v>0</v>
      </c>
    </row>
    <row r="153" spans="2:8" s="15" customFormat="1" ht="42.75" customHeight="1">
      <c r="B153" s="40" t="s">
        <v>79</v>
      </c>
      <c r="C153" s="19" t="s">
        <v>50</v>
      </c>
      <c r="D153" s="8" t="s">
        <v>24</v>
      </c>
      <c r="E153" s="8" t="s">
        <v>20</v>
      </c>
      <c r="F153" s="8" t="s">
        <v>18</v>
      </c>
      <c r="G153" s="89">
        <v>1783877.26</v>
      </c>
      <c r="H153" s="89">
        <f>H155</f>
        <v>0</v>
      </c>
    </row>
    <row r="154" spans="2:8" s="15" customFormat="1" ht="31.5" customHeight="1">
      <c r="B154" s="40" t="s">
        <v>107</v>
      </c>
      <c r="C154" s="19" t="s">
        <v>52</v>
      </c>
      <c r="D154" s="8"/>
      <c r="E154" s="8"/>
      <c r="F154" s="8"/>
      <c r="G154" s="89">
        <f>G155+G157</f>
        <v>1000</v>
      </c>
      <c r="H154" s="89">
        <f>H155</f>
        <v>0</v>
      </c>
    </row>
    <row r="155" spans="2:8" s="15" customFormat="1" ht="27" customHeight="1">
      <c r="B155" s="40" t="s">
        <v>74</v>
      </c>
      <c r="C155" s="19" t="s">
        <v>52</v>
      </c>
      <c r="D155" s="8" t="s">
        <v>6</v>
      </c>
      <c r="E155" s="8" t="s">
        <v>26</v>
      </c>
      <c r="F155" s="8" t="s">
        <v>26</v>
      </c>
      <c r="G155" s="89">
        <f>G156</f>
        <v>792.52</v>
      </c>
      <c r="H155" s="89">
        <f t="shared" si="20"/>
        <v>0</v>
      </c>
    </row>
    <row r="156" spans="2:8" s="15" customFormat="1" ht="18" customHeight="1">
      <c r="B156" s="40" t="s">
        <v>2</v>
      </c>
      <c r="C156" s="19" t="s">
        <v>52</v>
      </c>
      <c r="D156" s="8" t="s">
        <v>6</v>
      </c>
      <c r="E156" s="8" t="s">
        <v>20</v>
      </c>
      <c r="F156" s="8" t="s">
        <v>18</v>
      </c>
      <c r="G156" s="89">
        <v>792.52</v>
      </c>
      <c r="H156" s="89">
        <f>H159</f>
        <v>0</v>
      </c>
    </row>
    <row r="157" spans="2:8" s="15" customFormat="1" ht="18" customHeight="1">
      <c r="B157" s="104" t="s">
        <v>91</v>
      </c>
      <c r="C157" s="19" t="s">
        <v>273</v>
      </c>
      <c r="D157" s="8" t="s">
        <v>89</v>
      </c>
      <c r="E157" s="8"/>
      <c r="F157" s="8"/>
      <c r="G157" s="89">
        <f>G158</f>
        <v>207.48</v>
      </c>
      <c r="H157" s="89">
        <v>0</v>
      </c>
    </row>
    <row r="158" spans="2:8" s="15" customFormat="1" ht="18" customHeight="1">
      <c r="B158" s="40" t="s">
        <v>2</v>
      </c>
      <c r="C158" s="19" t="s">
        <v>273</v>
      </c>
      <c r="D158" s="8" t="s">
        <v>89</v>
      </c>
      <c r="E158" s="8" t="s">
        <v>20</v>
      </c>
      <c r="F158" s="8" t="s">
        <v>18</v>
      </c>
      <c r="G158" s="89">
        <v>207.48</v>
      </c>
      <c r="H158" s="89">
        <v>0</v>
      </c>
    </row>
    <row r="159" spans="2:8" s="15" customFormat="1" ht="48" customHeight="1">
      <c r="B159" s="40" t="s">
        <v>79</v>
      </c>
      <c r="C159" s="19" t="s">
        <v>52</v>
      </c>
      <c r="D159" s="8" t="s">
        <v>6</v>
      </c>
      <c r="E159" s="8" t="s">
        <v>20</v>
      </c>
      <c r="F159" s="8" t="s">
        <v>18</v>
      </c>
      <c r="G159" s="89">
        <v>1000</v>
      </c>
      <c r="H159" s="89">
        <v>0</v>
      </c>
    </row>
    <row r="160" spans="2:8" s="15" customFormat="1" ht="40.5" customHeight="1">
      <c r="B160" s="40" t="s">
        <v>166</v>
      </c>
      <c r="C160" s="19" t="s">
        <v>160</v>
      </c>
      <c r="D160" s="8"/>
      <c r="E160" s="8"/>
      <c r="F160" s="8"/>
      <c r="G160" s="89">
        <f>G161</f>
        <v>38509.33</v>
      </c>
      <c r="H160" s="89">
        <f>H161</f>
        <v>0</v>
      </c>
    </row>
    <row r="161" spans="2:8" s="15" customFormat="1" ht="42.75" customHeight="1">
      <c r="B161" s="56" t="s">
        <v>33</v>
      </c>
      <c r="C161" s="19" t="s">
        <v>160</v>
      </c>
      <c r="D161" s="8" t="s">
        <v>24</v>
      </c>
      <c r="E161" s="8" t="s">
        <v>26</v>
      </c>
      <c r="F161" s="8" t="s">
        <v>26</v>
      </c>
      <c r="G161" s="89">
        <f>G162</f>
        <v>38509.33</v>
      </c>
      <c r="H161" s="89">
        <f t="shared" si="20"/>
        <v>0</v>
      </c>
    </row>
    <row r="162" spans="2:8" s="15" customFormat="1" ht="16.5" customHeight="1">
      <c r="B162" s="40" t="s">
        <v>2</v>
      </c>
      <c r="C162" s="19" t="s">
        <v>160</v>
      </c>
      <c r="D162" s="8" t="s">
        <v>24</v>
      </c>
      <c r="E162" s="8" t="s">
        <v>20</v>
      </c>
      <c r="F162" s="8" t="s">
        <v>26</v>
      </c>
      <c r="G162" s="89">
        <f>G163</f>
        <v>38509.33</v>
      </c>
      <c r="H162" s="89">
        <f t="shared" si="20"/>
        <v>0</v>
      </c>
    </row>
    <row r="163" spans="2:8" s="15" customFormat="1" ht="42.75" customHeight="1">
      <c r="B163" s="40" t="s">
        <v>79</v>
      </c>
      <c r="C163" s="19" t="s">
        <v>160</v>
      </c>
      <c r="D163" s="8" t="s">
        <v>24</v>
      </c>
      <c r="E163" s="8" t="s">
        <v>20</v>
      </c>
      <c r="F163" s="8" t="s">
        <v>18</v>
      </c>
      <c r="G163" s="89">
        <v>38509.33</v>
      </c>
      <c r="H163" s="89">
        <v>0</v>
      </c>
    </row>
    <row r="164" spans="2:16" s="16" customFormat="1" ht="43.5" customHeight="1">
      <c r="B164" s="40" t="s">
        <v>41</v>
      </c>
      <c r="C164" s="19" t="s">
        <v>60</v>
      </c>
      <c r="D164" s="8"/>
      <c r="E164" s="8"/>
      <c r="F164" s="8"/>
      <c r="G164" s="89">
        <f aca="true" t="shared" si="21" ref="G164:H166">G165</f>
        <v>29165</v>
      </c>
      <c r="H164" s="89">
        <f t="shared" si="21"/>
        <v>29165</v>
      </c>
      <c r="J164" s="26"/>
      <c r="K164" s="27"/>
      <c r="L164" s="28"/>
      <c r="M164" s="28"/>
      <c r="N164" s="28"/>
      <c r="O164" s="29"/>
      <c r="P164" s="29"/>
    </row>
    <row r="165" spans="2:16" s="16" customFormat="1" ht="27.75" customHeight="1">
      <c r="B165" s="38" t="s">
        <v>74</v>
      </c>
      <c r="C165" s="19" t="s">
        <v>60</v>
      </c>
      <c r="D165" s="8" t="s">
        <v>6</v>
      </c>
      <c r="E165" s="8"/>
      <c r="F165" s="8"/>
      <c r="G165" s="89">
        <f t="shared" si="21"/>
        <v>29165</v>
      </c>
      <c r="H165" s="89">
        <f t="shared" si="21"/>
        <v>29165</v>
      </c>
      <c r="J165" s="26"/>
      <c r="K165" s="27"/>
      <c r="L165" s="28"/>
      <c r="M165" s="28"/>
      <c r="N165" s="28"/>
      <c r="O165" s="29"/>
      <c r="P165" s="29"/>
    </row>
    <row r="166" spans="2:16" s="16" customFormat="1" ht="18" customHeight="1">
      <c r="B166" s="40" t="s">
        <v>9</v>
      </c>
      <c r="C166" s="19" t="s">
        <v>60</v>
      </c>
      <c r="D166" s="8" t="s">
        <v>6</v>
      </c>
      <c r="E166" s="8" t="s">
        <v>18</v>
      </c>
      <c r="F166" s="8"/>
      <c r="G166" s="89">
        <f t="shared" si="21"/>
        <v>29165</v>
      </c>
      <c r="H166" s="89">
        <f t="shared" si="21"/>
        <v>29165</v>
      </c>
      <c r="J166" s="30"/>
      <c r="K166" s="27"/>
      <c r="L166" s="28"/>
      <c r="M166" s="28"/>
      <c r="N166" s="28"/>
      <c r="O166" s="29"/>
      <c r="P166" s="29"/>
    </row>
    <row r="167" spans="2:16" s="16" customFormat="1" ht="18" customHeight="1">
      <c r="B167" s="40" t="s">
        <v>40</v>
      </c>
      <c r="C167" s="19" t="s">
        <v>60</v>
      </c>
      <c r="D167" s="8" t="s">
        <v>6</v>
      </c>
      <c r="E167" s="8" t="s">
        <v>18</v>
      </c>
      <c r="F167" s="8" t="s">
        <v>23</v>
      </c>
      <c r="G167" s="89">
        <v>29165</v>
      </c>
      <c r="H167" s="89">
        <f>G167</f>
        <v>29165</v>
      </c>
      <c r="J167" s="31"/>
      <c r="K167" s="27"/>
      <c r="L167" s="28"/>
      <c r="M167" s="28"/>
      <c r="N167" s="28"/>
      <c r="O167" s="29"/>
      <c r="P167" s="29"/>
    </row>
    <row r="168" spans="2:16" s="16" customFormat="1" ht="31.5" customHeight="1">
      <c r="B168" s="75" t="s">
        <v>214</v>
      </c>
      <c r="C168" s="17" t="s">
        <v>61</v>
      </c>
      <c r="D168" s="8"/>
      <c r="E168" s="8"/>
      <c r="F168" s="8"/>
      <c r="G168" s="89">
        <f>G169</f>
        <v>2763</v>
      </c>
      <c r="H168" s="89">
        <f aca="true" t="shared" si="22" ref="G168:H170">H169</f>
        <v>0</v>
      </c>
      <c r="J168" s="31"/>
      <c r="K168" s="27"/>
      <c r="L168" s="28"/>
      <c r="M168" s="28"/>
      <c r="N168" s="28"/>
      <c r="O168" s="29"/>
      <c r="P168" s="29"/>
    </row>
    <row r="169" spans="2:8" s="16" customFormat="1" ht="27.75" customHeight="1">
      <c r="B169" s="38" t="s">
        <v>74</v>
      </c>
      <c r="C169" s="17" t="s">
        <v>61</v>
      </c>
      <c r="D169" s="8" t="s">
        <v>6</v>
      </c>
      <c r="E169" s="8"/>
      <c r="F169" s="8"/>
      <c r="G169" s="89">
        <f t="shared" si="22"/>
        <v>2763</v>
      </c>
      <c r="H169" s="89">
        <f t="shared" si="22"/>
        <v>0</v>
      </c>
    </row>
    <row r="170" spans="2:8" s="15" customFormat="1" ht="18" customHeight="1">
      <c r="B170" s="40" t="s">
        <v>9</v>
      </c>
      <c r="C170" s="17" t="s">
        <v>61</v>
      </c>
      <c r="D170" s="8" t="s">
        <v>6</v>
      </c>
      <c r="E170" s="8" t="s">
        <v>18</v>
      </c>
      <c r="F170" s="8"/>
      <c r="G170" s="89">
        <f t="shared" si="22"/>
        <v>2763</v>
      </c>
      <c r="H170" s="89">
        <f t="shared" si="22"/>
        <v>0</v>
      </c>
    </row>
    <row r="171" spans="2:8" s="16" customFormat="1" ht="18" customHeight="1">
      <c r="B171" s="40" t="s">
        <v>40</v>
      </c>
      <c r="C171" s="17" t="s">
        <v>61</v>
      </c>
      <c r="D171" s="8" t="s">
        <v>6</v>
      </c>
      <c r="E171" s="8" t="s">
        <v>18</v>
      </c>
      <c r="F171" s="8" t="s">
        <v>23</v>
      </c>
      <c r="G171" s="92">
        <f>1535+1228</f>
        <v>2763</v>
      </c>
      <c r="H171" s="89">
        <v>0</v>
      </c>
    </row>
    <row r="172" spans="2:8" s="16" customFormat="1" ht="69" customHeight="1">
      <c r="B172" s="36" t="s">
        <v>27</v>
      </c>
      <c r="C172" s="17" t="s">
        <v>55</v>
      </c>
      <c r="D172" s="8"/>
      <c r="E172" s="8" t="s">
        <v>26</v>
      </c>
      <c r="F172" s="8" t="s">
        <v>26</v>
      </c>
      <c r="G172" s="89">
        <f aca="true" t="shared" si="23" ref="G172:H174">G173</f>
        <v>4000</v>
      </c>
      <c r="H172" s="89">
        <f t="shared" si="23"/>
        <v>4000</v>
      </c>
    </row>
    <row r="173" spans="2:8" s="16" customFormat="1" ht="27.75" customHeight="1">
      <c r="B173" s="35" t="s">
        <v>74</v>
      </c>
      <c r="C173" s="17" t="s">
        <v>55</v>
      </c>
      <c r="D173" s="8" t="s">
        <v>6</v>
      </c>
      <c r="E173" s="8" t="s">
        <v>26</v>
      </c>
      <c r="F173" s="8" t="s">
        <v>26</v>
      </c>
      <c r="G173" s="89">
        <f t="shared" si="23"/>
        <v>4000</v>
      </c>
      <c r="H173" s="89">
        <f t="shared" si="23"/>
        <v>4000</v>
      </c>
    </row>
    <row r="174" spans="2:8" s="16" customFormat="1" ht="18" customHeight="1">
      <c r="B174" s="40" t="s">
        <v>2</v>
      </c>
      <c r="C174" s="17" t="s">
        <v>55</v>
      </c>
      <c r="D174" s="8" t="s">
        <v>6</v>
      </c>
      <c r="E174" s="8" t="s">
        <v>20</v>
      </c>
      <c r="F174" s="8" t="s">
        <v>26</v>
      </c>
      <c r="G174" s="89">
        <f t="shared" si="23"/>
        <v>4000</v>
      </c>
      <c r="H174" s="89">
        <f t="shared" si="23"/>
        <v>4000</v>
      </c>
    </row>
    <row r="175" spans="2:8" s="16" customFormat="1" ht="18" customHeight="1">
      <c r="B175" s="40" t="s">
        <v>25</v>
      </c>
      <c r="C175" s="17" t="s">
        <v>55</v>
      </c>
      <c r="D175" s="8" t="s">
        <v>6</v>
      </c>
      <c r="E175" s="8" t="s">
        <v>20</v>
      </c>
      <c r="F175" s="8" t="s">
        <v>15</v>
      </c>
      <c r="G175" s="89">
        <v>4000</v>
      </c>
      <c r="H175" s="89">
        <v>4000</v>
      </c>
    </row>
    <row r="176" spans="2:8" s="16" customFormat="1" ht="30" customHeight="1">
      <c r="B176" s="34" t="s">
        <v>161</v>
      </c>
      <c r="C176" s="19" t="s">
        <v>59</v>
      </c>
      <c r="D176" s="8"/>
      <c r="E176" s="8"/>
      <c r="F176" s="8"/>
      <c r="G176" s="89">
        <f aca="true" t="shared" si="24" ref="G176:H179">G177</f>
        <v>216700</v>
      </c>
      <c r="H176" s="89">
        <f t="shared" si="24"/>
        <v>216700</v>
      </c>
    </row>
    <row r="177" spans="2:8" s="16" customFormat="1" ht="36" customHeight="1">
      <c r="B177" s="34" t="s">
        <v>262</v>
      </c>
      <c r="C177" s="19" t="s">
        <v>56</v>
      </c>
      <c r="D177" s="8"/>
      <c r="E177" s="8"/>
      <c r="F177" s="8"/>
      <c r="G177" s="89">
        <f>G178+G181</f>
        <v>216700</v>
      </c>
      <c r="H177" s="89">
        <f>H178+H181</f>
        <v>216700</v>
      </c>
    </row>
    <row r="178" spans="2:8" s="16" customFormat="1" ht="42.75" customHeight="1">
      <c r="B178" s="34" t="s">
        <v>33</v>
      </c>
      <c r="C178" s="19" t="s">
        <v>56</v>
      </c>
      <c r="D178" s="8" t="s">
        <v>24</v>
      </c>
      <c r="E178" s="8"/>
      <c r="F178" s="8"/>
      <c r="G178" s="89">
        <f t="shared" si="24"/>
        <v>213700</v>
      </c>
      <c r="H178" s="89">
        <f t="shared" si="24"/>
        <v>213700</v>
      </c>
    </row>
    <row r="179" spans="2:8" s="16" customFormat="1" ht="18" customHeight="1">
      <c r="B179" s="40" t="s">
        <v>38</v>
      </c>
      <c r="C179" s="19" t="s">
        <v>56</v>
      </c>
      <c r="D179" s="8" t="s">
        <v>24</v>
      </c>
      <c r="E179" s="8" t="s">
        <v>21</v>
      </c>
      <c r="F179" s="8"/>
      <c r="G179" s="89">
        <f t="shared" si="24"/>
        <v>213700</v>
      </c>
      <c r="H179" s="89">
        <f t="shared" si="24"/>
        <v>213700</v>
      </c>
    </row>
    <row r="180" spans="2:8" s="16" customFormat="1" ht="18" customHeight="1">
      <c r="B180" s="40" t="s">
        <v>39</v>
      </c>
      <c r="C180" s="19" t="s">
        <v>56</v>
      </c>
      <c r="D180" s="8" t="s">
        <v>24</v>
      </c>
      <c r="E180" s="8" t="s">
        <v>21</v>
      </c>
      <c r="F180" s="8" t="s">
        <v>22</v>
      </c>
      <c r="G180" s="89">
        <f>206700+7000</f>
        <v>213700</v>
      </c>
      <c r="H180" s="89">
        <f>G180</f>
        <v>213700</v>
      </c>
    </row>
    <row r="181" spans="2:8" s="16" customFormat="1" ht="31.5" customHeight="1">
      <c r="B181" s="35" t="s">
        <v>74</v>
      </c>
      <c r="C181" s="19" t="s">
        <v>56</v>
      </c>
      <c r="D181" s="8" t="s">
        <v>6</v>
      </c>
      <c r="E181" s="8"/>
      <c r="F181" s="8"/>
      <c r="G181" s="89">
        <f>G182</f>
        <v>3000</v>
      </c>
      <c r="H181" s="89">
        <f>H182</f>
        <v>3000</v>
      </c>
    </row>
    <row r="182" spans="2:8" s="16" customFormat="1" ht="18" customHeight="1">
      <c r="B182" s="40" t="s">
        <v>38</v>
      </c>
      <c r="C182" s="19" t="s">
        <v>56</v>
      </c>
      <c r="D182" s="8" t="s">
        <v>6</v>
      </c>
      <c r="E182" s="8" t="s">
        <v>21</v>
      </c>
      <c r="F182" s="8"/>
      <c r="G182" s="89">
        <f>G183</f>
        <v>3000</v>
      </c>
      <c r="H182" s="89">
        <f>H183</f>
        <v>3000</v>
      </c>
    </row>
    <row r="183" spans="2:8" s="16" customFormat="1" ht="18" customHeight="1">
      <c r="B183" s="40" t="s">
        <v>39</v>
      </c>
      <c r="C183" s="19" t="s">
        <v>56</v>
      </c>
      <c r="D183" s="8" t="s">
        <v>6</v>
      </c>
      <c r="E183" s="8" t="s">
        <v>21</v>
      </c>
      <c r="F183" s="8" t="s">
        <v>22</v>
      </c>
      <c r="G183" s="89">
        <f>10000-7000</f>
        <v>3000</v>
      </c>
      <c r="H183" s="89">
        <f>G183</f>
        <v>3000</v>
      </c>
    </row>
    <row r="184" spans="2:8" s="16" customFormat="1" ht="42.75" customHeight="1">
      <c r="B184" s="76" t="s">
        <v>215</v>
      </c>
      <c r="C184" s="22" t="s">
        <v>132</v>
      </c>
      <c r="D184" s="8"/>
      <c r="E184" s="8"/>
      <c r="F184" s="8"/>
      <c r="G184" s="88">
        <f>G185</f>
        <v>4585000</v>
      </c>
      <c r="H184" s="88">
        <f>H185</f>
        <v>0</v>
      </c>
    </row>
    <row r="185" spans="2:8" s="16" customFormat="1" ht="42.75" customHeight="1">
      <c r="B185" s="43" t="s">
        <v>216</v>
      </c>
      <c r="C185" s="17" t="s">
        <v>179</v>
      </c>
      <c r="D185" s="18"/>
      <c r="E185" s="18"/>
      <c r="F185" s="18"/>
      <c r="G185" s="87">
        <f>G186</f>
        <v>4585000</v>
      </c>
      <c r="H185" s="87">
        <f>H186</f>
        <v>0</v>
      </c>
    </row>
    <row r="186" spans="2:8" s="16" customFormat="1" ht="42.75" customHeight="1">
      <c r="B186" s="43" t="s">
        <v>217</v>
      </c>
      <c r="C186" s="19" t="s">
        <v>180</v>
      </c>
      <c r="D186" s="8"/>
      <c r="E186" s="8"/>
      <c r="F186" s="8"/>
      <c r="G186" s="89">
        <f>G187+G190</f>
        <v>4585000</v>
      </c>
      <c r="H186" s="89">
        <f aca="true" t="shared" si="25" ref="G186:H188">H187</f>
        <v>0</v>
      </c>
    </row>
    <row r="187" spans="2:8" s="16" customFormat="1" ht="31.5" customHeight="1">
      <c r="B187" s="35" t="s">
        <v>74</v>
      </c>
      <c r="C187" s="19" t="s">
        <v>180</v>
      </c>
      <c r="D187" s="8" t="s">
        <v>6</v>
      </c>
      <c r="E187" s="8" t="s">
        <v>26</v>
      </c>
      <c r="F187" s="8" t="s">
        <v>26</v>
      </c>
      <c r="G187" s="89">
        <f t="shared" si="25"/>
        <v>4570000</v>
      </c>
      <c r="H187" s="89">
        <f t="shared" si="25"/>
        <v>0</v>
      </c>
    </row>
    <row r="188" spans="2:8" s="16" customFormat="1" ht="18" customHeight="1">
      <c r="B188" s="40" t="s">
        <v>2</v>
      </c>
      <c r="C188" s="19" t="s">
        <v>180</v>
      </c>
      <c r="D188" s="8" t="s">
        <v>6</v>
      </c>
      <c r="E188" s="8" t="s">
        <v>20</v>
      </c>
      <c r="F188" s="8" t="s">
        <v>26</v>
      </c>
      <c r="G188" s="89">
        <f t="shared" si="25"/>
        <v>4570000</v>
      </c>
      <c r="H188" s="89">
        <f t="shared" si="25"/>
        <v>0</v>
      </c>
    </row>
    <row r="189" spans="2:8" s="16" customFormat="1" ht="17.25" customHeight="1">
      <c r="B189" s="40" t="s">
        <v>25</v>
      </c>
      <c r="C189" s="19" t="s">
        <v>180</v>
      </c>
      <c r="D189" s="8" t="s">
        <v>6</v>
      </c>
      <c r="E189" s="8" t="s">
        <v>20</v>
      </c>
      <c r="F189" s="8" t="s">
        <v>15</v>
      </c>
      <c r="G189" s="89">
        <f>2870000+1700000</f>
        <v>4570000</v>
      </c>
      <c r="H189" s="89">
        <v>0</v>
      </c>
    </row>
    <row r="190" spans="2:8" s="16" customFormat="1" ht="15" customHeight="1">
      <c r="B190" s="40" t="s">
        <v>91</v>
      </c>
      <c r="C190" s="19" t="s">
        <v>180</v>
      </c>
      <c r="D190" s="8" t="s">
        <v>89</v>
      </c>
      <c r="E190" s="8" t="s">
        <v>26</v>
      </c>
      <c r="F190" s="8" t="s">
        <v>26</v>
      </c>
      <c r="G190" s="89">
        <f>G191</f>
        <v>15000</v>
      </c>
      <c r="H190" s="89">
        <f>H191</f>
        <v>0</v>
      </c>
    </row>
    <row r="191" spans="2:8" s="16" customFormat="1" ht="16.5" customHeight="1">
      <c r="B191" s="40" t="s">
        <v>2</v>
      </c>
      <c r="C191" s="19" t="s">
        <v>180</v>
      </c>
      <c r="D191" s="8" t="s">
        <v>89</v>
      </c>
      <c r="E191" s="8" t="s">
        <v>20</v>
      </c>
      <c r="F191" s="8" t="s">
        <v>26</v>
      </c>
      <c r="G191" s="89">
        <f>G192</f>
        <v>15000</v>
      </c>
      <c r="H191" s="89">
        <f>H192</f>
        <v>0</v>
      </c>
    </row>
    <row r="192" spans="2:8" s="15" customFormat="1" ht="17.25" customHeight="1">
      <c r="B192" s="40" t="s">
        <v>25</v>
      </c>
      <c r="C192" s="19" t="s">
        <v>180</v>
      </c>
      <c r="D192" s="8" t="s">
        <v>89</v>
      </c>
      <c r="E192" s="8" t="s">
        <v>20</v>
      </c>
      <c r="F192" s="8" t="s">
        <v>15</v>
      </c>
      <c r="G192" s="89">
        <v>15000</v>
      </c>
      <c r="H192" s="89">
        <v>0</v>
      </c>
    </row>
    <row r="193" spans="2:8" s="16" customFormat="1" ht="42.75" customHeight="1">
      <c r="B193" s="64" t="s">
        <v>218</v>
      </c>
      <c r="C193" s="22" t="s">
        <v>45</v>
      </c>
      <c r="D193" s="8"/>
      <c r="E193" s="8"/>
      <c r="F193" s="8"/>
      <c r="G193" s="88">
        <f aca="true" t="shared" si="26" ref="G193:H197">G194</f>
        <v>400000</v>
      </c>
      <c r="H193" s="88">
        <f t="shared" si="26"/>
        <v>0</v>
      </c>
    </row>
    <row r="194" spans="2:8" s="16" customFormat="1" ht="42.75" customHeight="1">
      <c r="B194" s="46" t="s">
        <v>46</v>
      </c>
      <c r="C194" s="19" t="s">
        <v>118</v>
      </c>
      <c r="D194" s="8"/>
      <c r="E194" s="8"/>
      <c r="F194" s="8"/>
      <c r="G194" s="89">
        <f t="shared" si="26"/>
        <v>400000</v>
      </c>
      <c r="H194" s="89">
        <f t="shared" si="26"/>
        <v>0</v>
      </c>
    </row>
    <row r="195" spans="2:8" s="16" customFormat="1" ht="33.75" customHeight="1">
      <c r="B195" s="46" t="s">
        <v>219</v>
      </c>
      <c r="C195" s="19" t="s">
        <v>47</v>
      </c>
      <c r="D195" s="8"/>
      <c r="E195" s="8"/>
      <c r="F195" s="8"/>
      <c r="G195" s="89">
        <f t="shared" si="26"/>
        <v>400000</v>
      </c>
      <c r="H195" s="89">
        <f t="shared" si="26"/>
        <v>0</v>
      </c>
    </row>
    <row r="196" spans="2:8" s="16" customFormat="1" ht="30.75" customHeight="1">
      <c r="B196" s="35" t="s">
        <v>74</v>
      </c>
      <c r="C196" s="19" t="s">
        <v>47</v>
      </c>
      <c r="D196" s="8" t="s">
        <v>6</v>
      </c>
      <c r="E196" s="8"/>
      <c r="F196" s="8"/>
      <c r="G196" s="89">
        <f t="shared" si="26"/>
        <v>400000</v>
      </c>
      <c r="H196" s="89">
        <f t="shared" si="26"/>
        <v>0</v>
      </c>
    </row>
    <row r="197" spans="2:8" s="16" customFormat="1" ht="17.25" customHeight="1">
      <c r="B197" s="40" t="s">
        <v>9</v>
      </c>
      <c r="C197" s="19" t="s">
        <v>47</v>
      </c>
      <c r="D197" s="8" t="s">
        <v>6</v>
      </c>
      <c r="E197" s="8" t="s">
        <v>18</v>
      </c>
      <c r="F197" s="8" t="s">
        <v>26</v>
      </c>
      <c r="G197" s="89">
        <f t="shared" si="26"/>
        <v>400000</v>
      </c>
      <c r="H197" s="89">
        <f t="shared" si="26"/>
        <v>0</v>
      </c>
    </row>
    <row r="198" spans="2:8" s="16" customFormat="1" ht="18" customHeight="1">
      <c r="B198" s="40" t="s">
        <v>28</v>
      </c>
      <c r="C198" s="19" t="s">
        <v>47</v>
      </c>
      <c r="D198" s="8" t="s">
        <v>6</v>
      </c>
      <c r="E198" s="8" t="s">
        <v>18</v>
      </c>
      <c r="F198" s="8" t="s">
        <v>17</v>
      </c>
      <c r="G198" s="89">
        <v>400000</v>
      </c>
      <c r="H198" s="89">
        <v>0</v>
      </c>
    </row>
    <row r="199" spans="2:8" s="16" customFormat="1" ht="46.5" customHeight="1">
      <c r="B199" s="66" t="s">
        <v>220</v>
      </c>
      <c r="C199" s="22" t="s">
        <v>44</v>
      </c>
      <c r="D199" s="8"/>
      <c r="E199" s="8" t="s">
        <v>26</v>
      </c>
      <c r="F199" s="8" t="s">
        <v>26</v>
      </c>
      <c r="G199" s="88">
        <f>G200+G205+G209+G213</f>
        <v>3462476.92</v>
      </c>
      <c r="H199" s="88">
        <f>H200+H205+H209+H213</f>
        <v>1480683.62</v>
      </c>
    </row>
    <row r="200" spans="2:8" s="16" customFormat="1" ht="42.75" customHeight="1">
      <c r="B200" s="60" t="s">
        <v>221</v>
      </c>
      <c r="C200" s="13" t="s">
        <v>133</v>
      </c>
      <c r="D200" s="8"/>
      <c r="E200" s="8"/>
      <c r="F200" s="8"/>
      <c r="G200" s="87">
        <f aca="true" t="shared" si="27" ref="G200:H203">G201</f>
        <v>126759.92</v>
      </c>
      <c r="H200" s="87">
        <f t="shared" si="27"/>
        <v>0</v>
      </c>
    </row>
    <row r="201" spans="2:8" s="16" customFormat="1" ht="39.75" customHeight="1">
      <c r="B201" s="60" t="s">
        <v>222</v>
      </c>
      <c r="C201" s="19" t="s">
        <v>134</v>
      </c>
      <c r="D201" s="8"/>
      <c r="E201" s="8"/>
      <c r="F201" s="8"/>
      <c r="G201" s="87">
        <f t="shared" si="27"/>
        <v>126759.92</v>
      </c>
      <c r="H201" s="87">
        <f t="shared" si="27"/>
        <v>0</v>
      </c>
    </row>
    <row r="202" spans="2:8" s="16" customFormat="1" ht="30" customHeight="1">
      <c r="B202" s="35" t="s">
        <v>74</v>
      </c>
      <c r="C202" s="19" t="s">
        <v>134</v>
      </c>
      <c r="D202" s="8" t="s">
        <v>6</v>
      </c>
      <c r="E202" s="8" t="s">
        <v>26</v>
      </c>
      <c r="F202" s="8" t="s">
        <v>26</v>
      </c>
      <c r="G202" s="89">
        <f t="shared" si="27"/>
        <v>126759.92</v>
      </c>
      <c r="H202" s="89">
        <f t="shared" si="27"/>
        <v>0</v>
      </c>
    </row>
    <row r="203" spans="2:8" s="16" customFormat="1" ht="15.75" customHeight="1">
      <c r="B203" s="40" t="s">
        <v>4</v>
      </c>
      <c r="C203" s="19" t="s">
        <v>134</v>
      </c>
      <c r="D203" s="18" t="s">
        <v>6</v>
      </c>
      <c r="E203" s="18" t="s">
        <v>37</v>
      </c>
      <c r="F203" s="18" t="s">
        <v>26</v>
      </c>
      <c r="G203" s="89">
        <f t="shared" si="27"/>
        <v>126759.92</v>
      </c>
      <c r="H203" s="89">
        <f t="shared" si="27"/>
        <v>0</v>
      </c>
    </row>
    <row r="204" spans="2:8" s="16" customFormat="1" ht="18" customHeight="1">
      <c r="B204" s="40" t="s">
        <v>30</v>
      </c>
      <c r="C204" s="19" t="s">
        <v>134</v>
      </c>
      <c r="D204" s="18" t="s">
        <v>6</v>
      </c>
      <c r="E204" s="8" t="s">
        <v>19</v>
      </c>
      <c r="F204" s="8" t="s">
        <v>20</v>
      </c>
      <c r="G204" s="90">
        <v>126759.92</v>
      </c>
      <c r="H204" s="89">
        <v>0</v>
      </c>
    </row>
    <row r="205" spans="2:8" s="16" customFormat="1" ht="39" customHeight="1">
      <c r="B205" s="77" t="s">
        <v>223</v>
      </c>
      <c r="C205" s="19" t="s">
        <v>135</v>
      </c>
      <c r="D205" s="8"/>
      <c r="E205" s="8"/>
      <c r="F205" s="8"/>
      <c r="G205" s="87">
        <f aca="true" t="shared" si="28" ref="G205:H207">G206</f>
        <v>980743</v>
      </c>
      <c r="H205" s="87">
        <f t="shared" si="28"/>
        <v>980743</v>
      </c>
    </row>
    <row r="206" spans="2:8" s="16" customFormat="1" ht="30.75" customHeight="1">
      <c r="B206" s="35" t="s">
        <v>74</v>
      </c>
      <c r="C206" s="19" t="s">
        <v>135</v>
      </c>
      <c r="D206" s="8" t="s">
        <v>6</v>
      </c>
      <c r="E206" s="8" t="s">
        <v>26</v>
      </c>
      <c r="F206" s="8" t="s">
        <v>26</v>
      </c>
      <c r="G206" s="89">
        <f t="shared" si="28"/>
        <v>980743</v>
      </c>
      <c r="H206" s="89">
        <f t="shared" si="28"/>
        <v>980743</v>
      </c>
    </row>
    <row r="207" spans="2:8" s="16" customFormat="1" ht="16.5" customHeight="1">
      <c r="B207" s="40" t="s">
        <v>4</v>
      </c>
      <c r="C207" s="19" t="s">
        <v>135</v>
      </c>
      <c r="D207" s="18" t="s">
        <v>6</v>
      </c>
      <c r="E207" s="18" t="s">
        <v>37</v>
      </c>
      <c r="F207" s="18" t="s">
        <v>26</v>
      </c>
      <c r="G207" s="89">
        <f t="shared" si="28"/>
        <v>980743</v>
      </c>
      <c r="H207" s="89">
        <f t="shared" si="28"/>
        <v>980743</v>
      </c>
    </row>
    <row r="208" spans="2:8" s="16" customFormat="1" ht="16.5" customHeight="1">
      <c r="B208" s="40" t="s">
        <v>30</v>
      </c>
      <c r="C208" s="19" t="s">
        <v>135</v>
      </c>
      <c r="D208" s="18" t="s">
        <v>6</v>
      </c>
      <c r="E208" s="8" t="s">
        <v>19</v>
      </c>
      <c r="F208" s="8" t="s">
        <v>20</v>
      </c>
      <c r="G208" s="89">
        <v>980743</v>
      </c>
      <c r="H208" s="89">
        <f>G208</f>
        <v>980743</v>
      </c>
    </row>
    <row r="209" spans="2:8" s="16" customFormat="1" ht="30.75" customHeight="1">
      <c r="B209" s="60" t="s">
        <v>224</v>
      </c>
      <c r="C209" s="19" t="s">
        <v>136</v>
      </c>
      <c r="D209" s="8"/>
      <c r="E209" s="8"/>
      <c r="F209" s="8"/>
      <c r="G209" s="87">
        <f aca="true" t="shared" si="29" ref="G209:H211">G210</f>
        <v>1303353</v>
      </c>
      <c r="H209" s="87">
        <f t="shared" si="29"/>
        <v>0</v>
      </c>
    </row>
    <row r="210" spans="2:8" s="16" customFormat="1" ht="29.25" customHeight="1">
      <c r="B210" s="35" t="s">
        <v>74</v>
      </c>
      <c r="C210" s="19" t="s">
        <v>136</v>
      </c>
      <c r="D210" s="8" t="s">
        <v>6</v>
      </c>
      <c r="E210" s="8" t="s">
        <v>26</v>
      </c>
      <c r="F210" s="8" t="s">
        <v>26</v>
      </c>
      <c r="G210" s="89">
        <f t="shared" si="29"/>
        <v>1303353</v>
      </c>
      <c r="H210" s="89">
        <f t="shared" si="29"/>
        <v>0</v>
      </c>
    </row>
    <row r="211" spans="2:8" s="16" customFormat="1" ht="16.5" customHeight="1">
      <c r="B211" s="40" t="s">
        <v>4</v>
      </c>
      <c r="C211" s="19" t="s">
        <v>136</v>
      </c>
      <c r="D211" s="18" t="s">
        <v>6</v>
      </c>
      <c r="E211" s="18" t="s">
        <v>37</v>
      </c>
      <c r="F211" s="18" t="s">
        <v>26</v>
      </c>
      <c r="G211" s="89">
        <f t="shared" si="29"/>
        <v>1303353</v>
      </c>
      <c r="H211" s="89">
        <f t="shared" si="29"/>
        <v>0</v>
      </c>
    </row>
    <row r="212" spans="2:8" s="16" customFormat="1" ht="16.5" customHeight="1">
      <c r="B212" s="40" t="s">
        <v>30</v>
      </c>
      <c r="C212" s="19" t="s">
        <v>136</v>
      </c>
      <c r="D212" s="18" t="s">
        <v>6</v>
      </c>
      <c r="E212" s="8" t="s">
        <v>19</v>
      </c>
      <c r="F212" s="8" t="s">
        <v>20</v>
      </c>
      <c r="G212" s="90">
        <v>1303353</v>
      </c>
      <c r="H212" s="89">
        <v>0</v>
      </c>
    </row>
    <row r="213" spans="2:8" s="16" customFormat="1" ht="43.5" customHeight="1">
      <c r="B213" s="60" t="s">
        <v>252</v>
      </c>
      <c r="C213" s="19" t="s">
        <v>254</v>
      </c>
      <c r="D213" s="18"/>
      <c r="E213" s="8"/>
      <c r="F213" s="8"/>
      <c r="G213" s="90">
        <f>SUM(G214+G218)</f>
        <v>1051621</v>
      </c>
      <c r="H213" s="90">
        <f>SUM(H214+H218)</f>
        <v>499940.62</v>
      </c>
    </row>
    <row r="214" spans="2:8" s="16" customFormat="1" ht="29.25" customHeight="1">
      <c r="B214" s="97" t="s">
        <v>253</v>
      </c>
      <c r="C214" s="19" t="s">
        <v>263</v>
      </c>
      <c r="D214" s="18"/>
      <c r="E214" s="8"/>
      <c r="F214" s="8"/>
      <c r="G214" s="90">
        <f>SUM(G215)</f>
        <v>499940.62</v>
      </c>
      <c r="H214" s="90">
        <f>SUM(H215)</f>
        <v>499940.62</v>
      </c>
    </row>
    <row r="215" spans="2:8" s="16" customFormat="1" ht="20.25" customHeight="1">
      <c r="B215" s="98" t="s">
        <v>91</v>
      </c>
      <c r="C215" s="19" t="s">
        <v>263</v>
      </c>
      <c r="D215" s="8" t="s">
        <v>89</v>
      </c>
      <c r="E215" s="8" t="s">
        <v>26</v>
      </c>
      <c r="F215" s="8" t="s">
        <v>26</v>
      </c>
      <c r="G215" s="89">
        <f>G216</f>
        <v>499940.62</v>
      </c>
      <c r="H215" s="89">
        <f>H216</f>
        <v>499940.62</v>
      </c>
    </row>
    <row r="216" spans="2:8" s="16" customFormat="1" ht="16.5" customHeight="1">
      <c r="B216" s="40" t="s">
        <v>4</v>
      </c>
      <c r="C216" s="19" t="s">
        <v>263</v>
      </c>
      <c r="D216" s="18" t="s">
        <v>89</v>
      </c>
      <c r="E216" s="18" t="s">
        <v>37</v>
      </c>
      <c r="F216" s="18" t="s">
        <v>26</v>
      </c>
      <c r="G216" s="89">
        <f>G217</f>
        <v>499940.62</v>
      </c>
      <c r="H216" s="89">
        <f>H217</f>
        <v>499940.62</v>
      </c>
    </row>
    <row r="217" spans="2:8" s="16" customFormat="1" ht="16.5" customHeight="1">
      <c r="B217" s="40" t="s">
        <v>255</v>
      </c>
      <c r="C217" s="19" t="s">
        <v>263</v>
      </c>
      <c r="D217" s="18" t="s">
        <v>89</v>
      </c>
      <c r="E217" s="8" t="s">
        <v>19</v>
      </c>
      <c r="F217" s="8" t="s">
        <v>19</v>
      </c>
      <c r="G217" s="89">
        <v>499940.62</v>
      </c>
      <c r="H217" s="89">
        <f>G217</f>
        <v>499940.62</v>
      </c>
    </row>
    <row r="218" spans="2:8" s="16" customFormat="1" ht="27.75" customHeight="1">
      <c r="B218" s="97" t="s">
        <v>256</v>
      </c>
      <c r="C218" s="19" t="s">
        <v>264</v>
      </c>
      <c r="D218" s="18"/>
      <c r="E218" s="8"/>
      <c r="F218" s="8"/>
      <c r="G218" s="90">
        <f>SUM(G219)</f>
        <v>551680.38</v>
      </c>
      <c r="H218" s="90">
        <f>SUM(H219)</f>
        <v>0</v>
      </c>
    </row>
    <row r="219" spans="2:8" s="16" customFormat="1" ht="16.5" customHeight="1">
      <c r="B219" s="98" t="s">
        <v>91</v>
      </c>
      <c r="C219" s="19" t="s">
        <v>264</v>
      </c>
      <c r="D219" s="8" t="s">
        <v>89</v>
      </c>
      <c r="E219" s="8" t="s">
        <v>26</v>
      </c>
      <c r="F219" s="8" t="s">
        <v>26</v>
      </c>
      <c r="G219" s="89">
        <f>G220</f>
        <v>551680.38</v>
      </c>
      <c r="H219" s="89">
        <f>H220</f>
        <v>0</v>
      </c>
    </row>
    <row r="220" spans="2:8" s="16" customFormat="1" ht="16.5" customHeight="1">
      <c r="B220" s="40" t="s">
        <v>4</v>
      </c>
      <c r="C220" s="19" t="s">
        <v>264</v>
      </c>
      <c r="D220" s="18" t="s">
        <v>89</v>
      </c>
      <c r="E220" s="18" t="s">
        <v>37</v>
      </c>
      <c r="F220" s="18" t="s">
        <v>26</v>
      </c>
      <c r="G220" s="89">
        <f>G221</f>
        <v>551680.38</v>
      </c>
      <c r="H220" s="89">
        <f>H221</f>
        <v>0</v>
      </c>
    </row>
    <row r="221" spans="2:8" s="16" customFormat="1" ht="16.5" customHeight="1">
      <c r="B221" s="40" t="s">
        <v>255</v>
      </c>
      <c r="C221" s="19" t="s">
        <v>264</v>
      </c>
      <c r="D221" s="18" t="s">
        <v>89</v>
      </c>
      <c r="E221" s="8" t="s">
        <v>19</v>
      </c>
      <c r="F221" s="8" t="s">
        <v>19</v>
      </c>
      <c r="G221" s="102">
        <v>551680.38</v>
      </c>
      <c r="H221" s="89">
        <v>0</v>
      </c>
    </row>
    <row r="222" spans="2:8" s="15" customFormat="1" ht="46.5" customHeight="1">
      <c r="B222" s="64" t="s">
        <v>225</v>
      </c>
      <c r="C222" s="22" t="s">
        <v>71</v>
      </c>
      <c r="D222" s="18"/>
      <c r="E222" s="18"/>
      <c r="F222" s="18"/>
      <c r="G222" s="88">
        <f aca="true" t="shared" si="30" ref="G222:H224">G223</f>
        <v>230077</v>
      </c>
      <c r="H222" s="88">
        <f t="shared" si="30"/>
        <v>230077</v>
      </c>
    </row>
    <row r="223" spans="2:8" s="15" customFormat="1" ht="30.75" customHeight="1">
      <c r="B223" s="78" t="s">
        <v>226</v>
      </c>
      <c r="C223" s="17" t="s">
        <v>146</v>
      </c>
      <c r="D223" s="18"/>
      <c r="E223" s="18"/>
      <c r="F223" s="18"/>
      <c r="G223" s="87">
        <f t="shared" si="30"/>
        <v>230077</v>
      </c>
      <c r="H223" s="87">
        <f t="shared" si="30"/>
        <v>230077</v>
      </c>
    </row>
    <row r="224" spans="2:8" s="15" customFormat="1" ht="15.75" customHeight="1">
      <c r="B224" s="34" t="s">
        <v>73</v>
      </c>
      <c r="C224" s="14" t="s">
        <v>145</v>
      </c>
      <c r="D224" s="18"/>
      <c r="E224" s="18"/>
      <c r="F224" s="18"/>
      <c r="G224" s="87">
        <f t="shared" si="30"/>
        <v>230077</v>
      </c>
      <c r="H224" s="87">
        <f t="shared" si="30"/>
        <v>230077</v>
      </c>
    </row>
    <row r="225" spans="2:8" s="15" customFormat="1" ht="30.75" customHeight="1">
      <c r="B225" s="79" t="s">
        <v>159</v>
      </c>
      <c r="C225" s="14" t="s">
        <v>147</v>
      </c>
      <c r="D225" s="18"/>
      <c r="E225" s="18"/>
      <c r="F225" s="18"/>
      <c r="G225" s="87">
        <f aca="true" t="shared" si="31" ref="G225:H227">G226</f>
        <v>230077</v>
      </c>
      <c r="H225" s="87">
        <f t="shared" si="31"/>
        <v>230077</v>
      </c>
    </row>
    <row r="226" spans="2:8" s="15" customFormat="1" ht="29.25" customHeight="1">
      <c r="B226" s="41" t="s">
        <v>74</v>
      </c>
      <c r="C226" s="19" t="s">
        <v>137</v>
      </c>
      <c r="D226" s="18" t="s">
        <v>6</v>
      </c>
      <c r="E226" s="18"/>
      <c r="F226" s="18"/>
      <c r="G226" s="87">
        <f t="shared" si="31"/>
        <v>230077</v>
      </c>
      <c r="H226" s="87">
        <f t="shared" si="31"/>
        <v>230077</v>
      </c>
    </row>
    <row r="227" spans="2:8" s="15" customFormat="1" ht="16.5" customHeight="1">
      <c r="B227" s="37" t="s">
        <v>9</v>
      </c>
      <c r="C227" s="19" t="s">
        <v>138</v>
      </c>
      <c r="D227" s="18" t="s">
        <v>6</v>
      </c>
      <c r="E227" s="18" t="s">
        <v>18</v>
      </c>
      <c r="F227" s="18"/>
      <c r="G227" s="87">
        <f t="shared" si="31"/>
        <v>230077</v>
      </c>
      <c r="H227" s="87">
        <f t="shared" si="31"/>
        <v>230077</v>
      </c>
    </row>
    <row r="228" spans="2:8" s="15" customFormat="1" ht="17.25" customHeight="1">
      <c r="B228" s="37" t="s">
        <v>72</v>
      </c>
      <c r="C228" s="19" t="s">
        <v>138</v>
      </c>
      <c r="D228" s="18" t="s">
        <v>6</v>
      </c>
      <c r="E228" s="18" t="s">
        <v>18</v>
      </c>
      <c r="F228" s="18" t="s">
        <v>19</v>
      </c>
      <c r="G228" s="87">
        <v>230077</v>
      </c>
      <c r="H228" s="87">
        <f>G228</f>
        <v>230077</v>
      </c>
    </row>
    <row r="229" spans="2:8" s="15" customFormat="1" ht="42" customHeight="1">
      <c r="B229" s="64" t="s">
        <v>227</v>
      </c>
      <c r="C229" s="20" t="s">
        <v>78</v>
      </c>
      <c r="D229" s="8"/>
      <c r="E229" s="8"/>
      <c r="F229" s="8"/>
      <c r="G229" s="88">
        <f>G230</f>
        <v>2630000</v>
      </c>
      <c r="H229" s="88">
        <f>H230</f>
        <v>0</v>
      </c>
    </row>
    <row r="230" spans="2:8" s="15" customFormat="1" ht="37.5" customHeight="1">
      <c r="B230" s="60" t="s">
        <v>123</v>
      </c>
      <c r="C230" s="13" t="s">
        <v>139</v>
      </c>
      <c r="D230" s="8"/>
      <c r="E230" s="8"/>
      <c r="F230" s="8"/>
      <c r="G230" s="88">
        <f>G231</f>
        <v>2630000</v>
      </c>
      <c r="H230" s="88">
        <f>H231</f>
        <v>0</v>
      </c>
    </row>
    <row r="231" spans="2:8" s="15" customFormat="1" ht="29.25" customHeight="1">
      <c r="B231" s="46" t="s">
        <v>77</v>
      </c>
      <c r="C231" s="18" t="s">
        <v>140</v>
      </c>
      <c r="D231" s="18"/>
      <c r="E231" s="18" t="s">
        <v>26</v>
      </c>
      <c r="F231" s="18" t="s">
        <v>26</v>
      </c>
      <c r="G231" s="87">
        <f>G232+G235</f>
        <v>2630000</v>
      </c>
      <c r="H231" s="87">
        <f aca="true" t="shared" si="32" ref="G231:H233">H232</f>
        <v>0</v>
      </c>
    </row>
    <row r="232" spans="2:8" s="15" customFormat="1" ht="32.25" customHeight="1">
      <c r="B232" s="35" t="s">
        <v>74</v>
      </c>
      <c r="C232" s="18" t="s">
        <v>140</v>
      </c>
      <c r="D232" s="18" t="s">
        <v>6</v>
      </c>
      <c r="E232" s="18" t="s">
        <v>26</v>
      </c>
      <c r="F232" s="18" t="s">
        <v>26</v>
      </c>
      <c r="G232" s="87">
        <f t="shared" si="32"/>
        <v>2480000</v>
      </c>
      <c r="H232" s="87">
        <f t="shared" si="32"/>
        <v>0</v>
      </c>
    </row>
    <row r="233" spans="2:8" s="15" customFormat="1" ht="16.5" customHeight="1">
      <c r="B233" s="40" t="s">
        <v>4</v>
      </c>
      <c r="C233" s="18" t="s">
        <v>140</v>
      </c>
      <c r="D233" s="18" t="s">
        <v>6</v>
      </c>
      <c r="E233" s="18" t="s">
        <v>19</v>
      </c>
      <c r="F233" s="18" t="s">
        <v>26</v>
      </c>
      <c r="G233" s="87">
        <f t="shared" si="32"/>
        <v>2480000</v>
      </c>
      <c r="H233" s="87">
        <f t="shared" si="32"/>
        <v>0</v>
      </c>
    </row>
    <row r="234" spans="2:8" s="15" customFormat="1" ht="15.75" customHeight="1">
      <c r="B234" s="38" t="s">
        <v>30</v>
      </c>
      <c r="C234" s="18" t="s">
        <v>140</v>
      </c>
      <c r="D234" s="18" t="s">
        <v>6</v>
      </c>
      <c r="E234" s="18" t="s">
        <v>19</v>
      </c>
      <c r="F234" s="18" t="s">
        <v>20</v>
      </c>
      <c r="G234" s="87">
        <f>2900000-340000-80000</f>
        <v>2480000</v>
      </c>
      <c r="H234" s="87">
        <v>0</v>
      </c>
    </row>
    <row r="235" spans="2:8" s="15" customFormat="1" ht="16.5" customHeight="1">
      <c r="B235" s="38" t="s">
        <v>91</v>
      </c>
      <c r="C235" s="18" t="s">
        <v>140</v>
      </c>
      <c r="D235" s="18" t="s">
        <v>89</v>
      </c>
      <c r="E235" s="18"/>
      <c r="F235" s="18"/>
      <c r="G235" s="87">
        <f>G236</f>
        <v>150000</v>
      </c>
      <c r="H235" s="87">
        <f>H236</f>
        <v>0</v>
      </c>
    </row>
    <row r="236" spans="2:8" s="15" customFormat="1" ht="15.75" customHeight="1">
      <c r="B236" s="38" t="s">
        <v>4</v>
      </c>
      <c r="C236" s="18" t="s">
        <v>140</v>
      </c>
      <c r="D236" s="18" t="s">
        <v>89</v>
      </c>
      <c r="E236" s="18" t="s">
        <v>19</v>
      </c>
      <c r="F236" s="18" t="s">
        <v>26</v>
      </c>
      <c r="G236" s="87">
        <f>G237</f>
        <v>150000</v>
      </c>
      <c r="H236" s="87">
        <f>H237</f>
        <v>0</v>
      </c>
    </row>
    <row r="237" spans="2:8" s="15" customFormat="1" ht="15.75" customHeight="1">
      <c r="B237" s="38" t="s">
        <v>30</v>
      </c>
      <c r="C237" s="18" t="s">
        <v>140</v>
      </c>
      <c r="D237" s="18" t="s">
        <v>89</v>
      </c>
      <c r="E237" s="18" t="s">
        <v>19</v>
      </c>
      <c r="F237" s="18" t="s">
        <v>20</v>
      </c>
      <c r="G237" s="87">
        <f>70000+80000</f>
        <v>150000</v>
      </c>
      <c r="H237" s="87">
        <v>0</v>
      </c>
    </row>
    <row r="238" spans="2:8" s="15" customFormat="1" ht="39" customHeight="1">
      <c r="B238" s="76" t="s">
        <v>228</v>
      </c>
      <c r="C238" s="20" t="s">
        <v>105</v>
      </c>
      <c r="D238" s="8"/>
      <c r="E238" s="8"/>
      <c r="F238" s="8"/>
      <c r="G238" s="88">
        <f>G240+G245</f>
        <v>51000</v>
      </c>
      <c r="H238" s="88">
        <f>H240</f>
        <v>0</v>
      </c>
    </row>
    <row r="239" spans="2:8" s="15" customFormat="1" ht="30.75" customHeight="1">
      <c r="B239" s="44" t="s">
        <v>229</v>
      </c>
      <c r="C239" s="18" t="s">
        <v>110</v>
      </c>
      <c r="D239" s="8"/>
      <c r="E239" s="8"/>
      <c r="F239" s="8"/>
      <c r="G239" s="87">
        <f>G240</f>
        <v>50000</v>
      </c>
      <c r="H239" s="87">
        <f>H240</f>
        <v>0</v>
      </c>
    </row>
    <row r="240" spans="2:8" s="15" customFormat="1" ht="15.75" customHeight="1">
      <c r="B240" s="43" t="s">
        <v>148</v>
      </c>
      <c r="C240" s="18" t="s">
        <v>109</v>
      </c>
      <c r="D240" s="18"/>
      <c r="E240" s="18" t="s">
        <v>26</v>
      </c>
      <c r="F240" s="18" t="s">
        <v>26</v>
      </c>
      <c r="G240" s="87">
        <f aca="true" t="shared" si="33" ref="G240:H247">G241</f>
        <v>50000</v>
      </c>
      <c r="H240" s="87">
        <f t="shared" si="33"/>
        <v>0</v>
      </c>
    </row>
    <row r="241" spans="2:8" s="15" customFormat="1" ht="30.75" customHeight="1">
      <c r="B241" s="35" t="s">
        <v>74</v>
      </c>
      <c r="C241" s="18" t="s">
        <v>109</v>
      </c>
      <c r="D241" s="18" t="s">
        <v>6</v>
      </c>
      <c r="E241" s="18" t="s">
        <v>26</v>
      </c>
      <c r="F241" s="18" t="s">
        <v>26</v>
      </c>
      <c r="G241" s="87">
        <f t="shared" si="33"/>
        <v>50000</v>
      </c>
      <c r="H241" s="87">
        <f t="shared" si="33"/>
        <v>0</v>
      </c>
    </row>
    <row r="242" spans="2:8" s="15" customFormat="1" ht="16.5" customHeight="1">
      <c r="B242" s="40" t="s">
        <v>2</v>
      </c>
      <c r="C242" s="18" t="s">
        <v>109</v>
      </c>
      <c r="D242" s="18" t="s">
        <v>6</v>
      </c>
      <c r="E242" s="18" t="s">
        <v>20</v>
      </c>
      <c r="F242" s="18" t="s">
        <v>26</v>
      </c>
      <c r="G242" s="87">
        <f t="shared" si="33"/>
        <v>50000</v>
      </c>
      <c r="H242" s="87">
        <f t="shared" si="33"/>
        <v>0</v>
      </c>
    </row>
    <row r="243" spans="2:8" s="15" customFormat="1" ht="15.75" customHeight="1">
      <c r="B243" s="38" t="s">
        <v>25</v>
      </c>
      <c r="C243" s="18" t="s">
        <v>109</v>
      </c>
      <c r="D243" s="18" t="s">
        <v>6</v>
      </c>
      <c r="E243" s="18" t="s">
        <v>20</v>
      </c>
      <c r="F243" s="18" t="s">
        <v>15</v>
      </c>
      <c r="G243" s="87">
        <v>50000</v>
      </c>
      <c r="H243" s="87">
        <v>0</v>
      </c>
    </row>
    <row r="244" spans="2:8" s="15" customFormat="1" ht="19.5" customHeight="1">
      <c r="B244" s="70" t="s">
        <v>230</v>
      </c>
      <c r="C244" s="18" t="s">
        <v>111</v>
      </c>
      <c r="D244" s="18"/>
      <c r="E244" s="18"/>
      <c r="F244" s="18"/>
      <c r="G244" s="87">
        <f>G245</f>
        <v>1000</v>
      </c>
      <c r="H244" s="87">
        <f>H245</f>
        <v>0</v>
      </c>
    </row>
    <row r="245" spans="2:8" s="15" customFormat="1" ht="15.75" customHeight="1">
      <c r="B245" s="43" t="s">
        <v>231</v>
      </c>
      <c r="C245" s="18" t="s">
        <v>108</v>
      </c>
      <c r="D245" s="18"/>
      <c r="E245" s="18" t="s">
        <v>26</v>
      </c>
      <c r="F245" s="18" t="s">
        <v>26</v>
      </c>
      <c r="G245" s="87">
        <f t="shared" si="33"/>
        <v>1000</v>
      </c>
      <c r="H245" s="87">
        <f t="shared" si="33"/>
        <v>0</v>
      </c>
    </row>
    <row r="246" spans="2:8" s="15" customFormat="1" ht="29.25" customHeight="1">
      <c r="B246" s="35" t="s">
        <v>74</v>
      </c>
      <c r="C246" s="18" t="s">
        <v>108</v>
      </c>
      <c r="D246" s="18" t="s">
        <v>6</v>
      </c>
      <c r="E246" s="18" t="s">
        <v>26</v>
      </c>
      <c r="F246" s="18" t="s">
        <v>26</v>
      </c>
      <c r="G246" s="87">
        <f t="shared" si="33"/>
        <v>1000</v>
      </c>
      <c r="H246" s="87">
        <f t="shared" si="33"/>
        <v>0</v>
      </c>
    </row>
    <row r="247" spans="2:8" s="15" customFormat="1" ht="17.25" customHeight="1">
      <c r="B247" s="40" t="s">
        <v>2</v>
      </c>
      <c r="C247" s="18" t="s">
        <v>108</v>
      </c>
      <c r="D247" s="18" t="s">
        <v>6</v>
      </c>
      <c r="E247" s="18" t="s">
        <v>20</v>
      </c>
      <c r="F247" s="18" t="s">
        <v>26</v>
      </c>
      <c r="G247" s="87">
        <f t="shared" si="33"/>
        <v>1000</v>
      </c>
      <c r="H247" s="87">
        <f t="shared" si="33"/>
        <v>0</v>
      </c>
    </row>
    <row r="248" spans="2:8" s="15" customFormat="1" ht="16.5" customHeight="1">
      <c r="B248" s="38" t="s">
        <v>25</v>
      </c>
      <c r="C248" s="18" t="s">
        <v>108</v>
      </c>
      <c r="D248" s="18" t="s">
        <v>6</v>
      </c>
      <c r="E248" s="18" t="s">
        <v>20</v>
      </c>
      <c r="F248" s="18" t="s">
        <v>15</v>
      </c>
      <c r="G248" s="87">
        <v>1000</v>
      </c>
      <c r="H248" s="87">
        <v>0</v>
      </c>
    </row>
    <row r="249" spans="2:8" s="15" customFormat="1" ht="53.25" customHeight="1">
      <c r="B249" s="80" t="s">
        <v>232</v>
      </c>
      <c r="C249" s="100" t="s">
        <v>154</v>
      </c>
      <c r="D249" s="52"/>
      <c r="E249" s="52"/>
      <c r="F249" s="52"/>
      <c r="G249" s="93">
        <f>G250+G255</f>
        <v>92000</v>
      </c>
      <c r="H249" s="93">
        <f>H250+H255</f>
        <v>0</v>
      </c>
    </row>
    <row r="250" spans="2:8" s="15" customFormat="1" ht="31.5" customHeight="1">
      <c r="B250" s="47" t="s">
        <v>233</v>
      </c>
      <c r="C250" s="50" t="s">
        <v>156</v>
      </c>
      <c r="D250" s="52"/>
      <c r="E250" s="52"/>
      <c r="F250" s="52"/>
      <c r="G250" s="93">
        <f aca="true" t="shared" si="34" ref="G250:H253">G251</f>
        <v>60000</v>
      </c>
      <c r="H250" s="93">
        <f t="shared" si="34"/>
        <v>0</v>
      </c>
    </row>
    <row r="251" spans="2:8" s="15" customFormat="1" ht="27.75" customHeight="1">
      <c r="B251" s="54" t="s">
        <v>98</v>
      </c>
      <c r="C251" s="50" t="s">
        <v>153</v>
      </c>
      <c r="D251" s="52"/>
      <c r="E251" s="52" t="s">
        <v>26</v>
      </c>
      <c r="F251" s="52" t="s">
        <v>26</v>
      </c>
      <c r="G251" s="93">
        <f t="shared" si="34"/>
        <v>60000</v>
      </c>
      <c r="H251" s="93">
        <f t="shared" si="34"/>
        <v>0</v>
      </c>
    </row>
    <row r="252" spans="2:8" s="15" customFormat="1" ht="29.25" customHeight="1">
      <c r="B252" s="51" t="s">
        <v>74</v>
      </c>
      <c r="C252" s="50" t="s">
        <v>153</v>
      </c>
      <c r="D252" s="52" t="s">
        <v>6</v>
      </c>
      <c r="E252" s="52" t="s">
        <v>26</v>
      </c>
      <c r="F252" s="52" t="s">
        <v>26</v>
      </c>
      <c r="G252" s="93">
        <f t="shared" si="34"/>
        <v>60000</v>
      </c>
      <c r="H252" s="93">
        <f t="shared" si="34"/>
        <v>0</v>
      </c>
    </row>
    <row r="253" spans="2:8" s="15" customFormat="1" ht="17.25" customHeight="1">
      <c r="B253" s="53" t="s">
        <v>96</v>
      </c>
      <c r="C253" s="50" t="s">
        <v>153</v>
      </c>
      <c r="D253" s="52" t="s">
        <v>6</v>
      </c>
      <c r="E253" s="52" t="s">
        <v>22</v>
      </c>
      <c r="F253" s="52" t="s">
        <v>26</v>
      </c>
      <c r="G253" s="93">
        <f t="shared" si="34"/>
        <v>60000</v>
      </c>
      <c r="H253" s="93">
        <f t="shared" si="34"/>
        <v>0</v>
      </c>
    </row>
    <row r="254" spans="2:8" s="15" customFormat="1" ht="27" customHeight="1">
      <c r="B254" s="55" t="s">
        <v>175</v>
      </c>
      <c r="C254" s="50" t="s">
        <v>153</v>
      </c>
      <c r="D254" s="52" t="s">
        <v>6</v>
      </c>
      <c r="E254" s="52" t="s">
        <v>22</v>
      </c>
      <c r="F254" s="52" t="s">
        <v>23</v>
      </c>
      <c r="G254" s="93">
        <v>60000</v>
      </c>
      <c r="H254" s="93">
        <v>0</v>
      </c>
    </row>
    <row r="255" spans="2:8" s="15" customFormat="1" ht="29.25" customHeight="1">
      <c r="B255" s="47" t="s">
        <v>158</v>
      </c>
      <c r="C255" s="48" t="s">
        <v>157</v>
      </c>
      <c r="D255" s="48"/>
      <c r="E255" s="48"/>
      <c r="F255" s="48"/>
      <c r="G255" s="94">
        <f aca="true" t="shared" si="35" ref="G255:H258">G256</f>
        <v>32000</v>
      </c>
      <c r="H255" s="94">
        <f t="shared" si="35"/>
        <v>0</v>
      </c>
    </row>
    <row r="256" spans="2:8" s="15" customFormat="1" ht="30" customHeight="1">
      <c r="B256" s="49" t="s">
        <v>99</v>
      </c>
      <c r="C256" s="50" t="s">
        <v>155</v>
      </c>
      <c r="D256" s="48"/>
      <c r="E256" s="48"/>
      <c r="F256" s="48"/>
      <c r="G256" s="94">
        <f t="shared" si="35"/>
        <v>32000</v>
      </c>
      <c r="H256" s="94">
        <f t="shared" si="35"/>
        <v>0</v>
      </c>
    </row>
    <row r="257" spans="2:8" s="15" customFormat="1" ht="28.5" customHeight="1">
      <c r="B257" s="51" t="s">
        <v>74</v>
      </c>
      <c r="C257" s="50" t="s">
        <v>155</v>
      </c>
      <c r="D257" s="52" t="s">
        <v>6</v>
      </c>
      <c r="E257" s="52" t="s">
        <v>26</v>
      </c>
      <c r="F257" s="52" t="s">
        <v>26</v>
      </c>
      <c r="G257" s="93">
        <f t="shared" si="35"/>
        <v>32000</v>
      </c>
      <c r="H257" s="93">
        <f t="shared" si="35"/>
        <v>0</v>
      </c>
    </row>
    <row r="258" spans="2:8" s="15" customFormat="1" ht="16.5" customHeight="1">
      <c r="B258" s="53" t="s">
        <v>96</v>
      </c>
      <c r="C258" s="50" t="s">
        <v>155</v>
      </c>
      <c r="D258" s="52" t="s">
        <v>6</v>
      </c>
      <c r="E258" s="52" t="s">
        <v>22</v>
      </c>
      <c r="F258" s="52" t="s">
        <v>26</v>
      </c>
      <c r="G258" s="93">
        <f t="shared" si="35"/>
        <v>32000</v>
      </c>
      <c r="H258" s="93">
        <f t="shared" si="35"/>
        <v>0</v>
      </c>
    </row>
    <row r="259" spans="2:8" s="15" customFormat="1" ht="29.25" customHeight="1">
      <c r="B259" s="53" t="s">
        <v>175</v>
      </c>
      <c r="C259" s="50" t="s">
        <v>155</v>
      </c>
      <c r="D259" s="52" t="s">
        <v>6</v>
      </c>
      <c r="E259" s="52" t="s">
        <v>22</v>
      </c>
      <c r="F259" s="52" t="s">
        <v>23</v>
      </c>
      <c r="G259" s="93">
        <v>32000</v>
      </c>
      <c r="H259" s="93">
        <v>0</v>
      </c>
    </row>
    <row r="260" spans="2:8" s="15" customFormat="1" ht="17.25" customHeight="1">
      <c r="B260" s="32" t="str">
        <f>'[1]Лист1'!$A$14</f>
        <v>Непрограммная деятельность</v>
      </c>
      <c r="C260" s="22" t="s">
        <v>81</v>
      </c>
      <c r="D260" s="2"/>
      <c r="E260" s="8" t="s">
        <v>26</v>
      </c>
      <c r="F260" s="8" t="s">
        <v>26</v>
      </c>
      <c r="G260" s="88">
        <f>G261+G266+G271+G276+G285</f>
        <v>2540718.2399999998</v>
      </c>
      <c r="H260" s="88">
        <f>H261</f>
        <v>0</v>
      </c>
    </row>
    <row r="261" spans="2:8" s="15" customFormat="1" ht="15.75" customHeight="1">
      <c r="B261" s="34" t="s">
        <v>104</v>
      </c>
      <c r="C261" s="17" t="s">
        <v>82</v>
      </c>
      <c r="D261" s="8"/>
      <c r="E261" s="8"/>
      <c r="F261" s="8"/>
      <c r="G261" s="89">
        <f>G263</f>
        <v>70608.84</v>
      </c>
      <c r="H261" s="89">
        <f>H263</f>
        <v>0</v>
      </c>
    </row>
    <row r="262" spans="2:8" s="15" customFormat="1" ht="45" customHeight="1">
      <c r="B262" s="34" t="s">
        <v>101</v>
      </c>
      <c r="C262" s="19" t="s">
        <v>103</v>
      </c>
      <c r="D262" s="8"/>
      <c r="E262" s="8"/>
      <c r="F262" s="8"/>
      <c r="G262" s="89">
        <f>G261</f>
        <v>70608.84</v>
      </c>
      <c r="H262" s="89">
        <f>H264</f>
        <v>0</v>
      </c>
    </row>
    <row r="263" spans="2:8" s="15" customFormat="1" ht="15.75" customHeight="1">
      <c r="B263" s="35" t="s">
        <v>102</v>
      </c>
      <c r="C263" s="19" t="s">
        <v>103</v>
      </c>
      <c r="D263" s="8" t="s">
        <v>80</v>
      </c>
      <c r="E263" s="8" t="s">
        <v>26</v>
      </c>
      <c r="F263" s="8" t="s">
        <v>26</v>
      </c>
      <c r="G263" s="89">
        <f>G264</f>
        <v>70608.84</v>
      </c>
      <c r="H263" s="89">
        <f>H264</f>
        <v>0</v>
      </c>
    </row>
    <row r="264" spans="2:8" s="15" customFormat="1" ht="16.5" customHeight="1">
      <c r="B264" s="40" t="s">
        <v>100</v>
      </c>
      <c r="C264" s="19" t="s">
        <v>103</v>
      </c>
      <c r="D264" s="8" t="s">
        <v>80</v>
      </c>
      <c r="E264" s="8" t="s">
        <v>23</v>
      </c>
      <c r="F264" s="8" t="s">
        <v>26</v>
      </c>
      <c r="G264" s="89">
        <f>G265</f>
        <v>70608.84</v>
      </c>
      <c r="H264" s="89">
        <f>H265</f>
        <v>0</v>
      </c>
    </row>
    <row r="265" spans="2:8" s="15" customFormat="1" ht="15.75" customHeight="1">
      <c r="B265" s="40" t="s">
        <v>144</v>
      </c>
      <c r="C265" s="19" t="s">
        <v>103</v>
      </c>
      <c r="D265" s="8" t="s">
        <v>80</v>
      </c>
      <c r="E265" s="8" t="s">
        <v>23</v>
      </c>
      <c r="F265" s="8" t="s">
        <v>20</v>
      </c>
      <c r="G265" s="61">
        <f>61406.88+9201.96</f>
        <v>70608.84</v>
      </c>
      <c r="H265" s="89">
        <v>0</v>
      </c>
    </row>
    <row r="266" spans="2:8" s="15" customFormat="1" ht="15.75" customHeight="1">
      <c r="B266" s="37" t="str">
        <f>'[1]Лист1'!$A$15</f>
        <v>Непрограммная деятельность главы муниципального образования</v>
      </c>
      <c r="C266" s="17" t="s">
        <v>143</v>
      </c>
      <c r="D266" s="8"/>
      <c r="E266" s="8"/>
      <c r="F266" s="8"/>
      <c r="G266" s="89">
        <f>G268</f>
        <v>2206555</v>
      </c>
      <c r="H266" s="89">
        <f>H268</f>
        <v>0</v>
      </c>
    </row>
    <row r="267" spans="2:8" s="15" customFormat="1" ht="17.25" customHeight="1">
      <c r="B267" s="37" t="str">
        <f>'[1]Лист1'!$A$16</f>
        <v>Расходы на выплаты по оплате труда главы муниципального образования</v>
      </c>
      <c r="C267" s="19" t="s">
        <v>142</v>
      </c>
      <c r="D267" s="8"/>
      <c r="E267" s="8"/>
      <c r="F267" s="8"/>
      <c r="G267" s="89">
        <f>G269</f>
        <v>2206555</v>
      </c>
      <c r="H267" s="89">
        <f>H269</f>
        <v>0</v>
      </c>
    </row>
    <row r="268" spans="2:8" s="15" customFormat="1" ht="41.25" customHeight="1">
      <c r="B268" s="35" t="str">
        <f>'[1]Лист1'!$A$17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268" s="19" t="s">
        <v>142</v>
      </c>
      <c r="D268" s="8" t="s">
        <v>24</v>
      </c>
      <c r="E268" s="8" t="s">
        <v>26</v>
      </c>
      <c r="F268" s="8" t="s">
        <v>26</v>
      </c>
      <c r="G268" s="89">
        <f>G269</f>
        <v>2206555</v>
      </c>
      <c r="H268" s="89">
        <f>H269</f>
        <v>0</v>
      </c>
    </row>
    <row r="269" spans="2:8" s="15" customFormat="1" ht="15.75" customHeight="1">
      <c r="B269" s="35" t="str">
        <f>'[1]Лист1'!$A$12</f>
        <v>Общегосударственные вопросы</v>
      </c>
      <c r="C269" s="19" t="s">
        <v>142</v>
      </c>
      <c r="D269" s="8" t="s">
        <v>24</v>
      </c>
      <c r="E269" s="8" t="s">
        <v>20</v>
      </c>
      <c r="F269" s="8" t="s">
        <v>26</v>
      </c>
      <c r="G269" s="89">
        <f>G270</f>
        <v>2206555</v>
      </c>
      <c r="H269" s="89">
        <f>H270</f>
        <v>0</v>
      </c>
    </row>
    <row r="270" spans="2:8" s="15" customFormat="1" ht="30" customHeight="1">
      <c r="B270" s="40" t="str">
        <f>'[1]Лист1'!$A$13</f>
        <v>Функционирование высшего должностного лица субъекта Российской Федерации и муниципального образования</v>
      </c>
      <c r="C270" s="19" t="s">
        <v>142</v>
      </c>
      <c r="D270" s="8" t="s">
        <v>24</v>
      </c>
      <c r="E270" s="8" t="s">
        <v>20</v>
      </c>
      <c r="F270" s="8" t="s">
        <v>21</v>
      </c>
      <c r="G270" s="89">
        <v>2206555</v>
      </c>
      <c r="H270" s="89">
        <v>0</v>
      </c>
    </row>
    <row r="271" spans="2:8" s="15" customFormat="1" ht="42.75" customHeight="1">
      <c r="B271" s="81" t="s">
        <v>176</v>
      </c>
      <c r="C271" s="17" t="s">
        <v>95</v>
      </c>
      <c r="D271" s="8"/>
      <c r="E271" s="8"/>
      <c r="F271" s="8"/>
      <c r="G271" s="89">
        <f>G275</f>
        <v>114984.6</v>
      </c>
      <c r="H271" s="89">
        <f>H273</f>
        <v>0</v>
      </c>
    </row>
    <row r="272" spans="2:8" s="15" customFormat="1" ht="67.5" customHeight="1">
      <c r="B272" s="63" t="s">
        <v>177</v>
      </c>
      <c r="C272" s="19" t="s">
        <v>97</v>
      </c>
      <c r="D272" s="8"/>
      <c r="E272" s="8"/>
      <c r="F272" s="8"/>
      <c r="G272" s="89">
        <f>G274</f>
        <v>114984.6</v>
      </c>
      <c r="H272" s="89">
        <f>H274</f>
        <v>0</v>
      </c>
    </row>
    <row r="273" spans="2:8" s="15" customFormat="1" ht="15.75" customHeight="1">
      <c r="B273" s="35" t="s">
        <v>85</v>
      </c>
      <c r="C273" s="19" t="s">
        <v>97</v>
      </c>
      <c r="D273" s="8" t="s">
        <v>86</v>
      </c>
      <c r="E273" s="8" t="s">
        <v>26</v>
      </c>
      <c r="F273" s="8" t="s">
        <v>26</v>
      </c>
      <c r="G273" s="89">
        <f>G274</f>
        <v>114984.6</v>
      </c>
      <c r="H273" s="89">
        <f>H274</f>
        <v>0</v>
      </c>
    </row>
    <row r="274" spans="2:8" s="15" customFormat="1" ht="14.25" customHeight="1">
      <c r="B274" s="35" t="s">
        <v>96</v>
      </c>
      <c r="C274" s="19" t="s">
        <v>97</v>
      </c>
      <c r="D274" s="8" t="s">
        <v>86</v>
      </c>
      <c r="E274" s="8" t="s">
        <v>22</v>
      </c>
      <c r="F274" s="8" t="s">
        <v>26</v>
      </c>
      <c r="G274" s="89">
        <f>G275</f>
        <v>114984.6</v>
      </c>
      <c r="H274" s="89">
        <f>H275</f>
        <v>0</v>
      </c>
    </row>
    <row r="275" spans="2:8" s="15" customFormat="1" ht="27.75" customHeight="1">
      <c r="B275" s="40" t="s">
        <v>175</v>
      </c>
      <c r="C275" s="19" t="s">
        <v>97</v>
      </c>
      <c r="D275" s="8" t="s">
        <v>86</v>
      </c>
      <c r="E275" s="8" t="s">
        <v>22</v>
      </c>
      <c r="F275" s="8" t="s">
        <v>23</v>
      </c>
      <c r="G275" s="61">
        <v>114984.6</v>
      </c>
      <c r="H275" s="89">
        <v>0</v>
      </c>
    </row>
    <row r="276" spans="1:8" s="15" customFormat="1" ht="41.25" customHeight="1">
      <c r="A276" s="25"/>
      <c r="B276" s="81" t="s">
        <v>176</v>
      </c>
      <c r="C276" s="17" t="s">
        <v>149</v>
      </c>
      <c r="D276" s="8"/>
      <c r="E276" s="8"/>
      <c r="F276" s="8"/>
      <c r="G276" s="89">
        <f>G278+G281</f>
        <v>128569.79999999999</v>
      </c>
      <c r="H276" s="89">
        <f>H278</f>
        <v>0</v>
      </c>
    </row>
    <row r="277" spans="1:8" s="15" customFormat="1" ht="54.75" customHeight="1">
      <c r="A277" s="24"/>
      <c r="B277" s="82" t="s">
        <v>178</v>
      </c>
      <c r="C277" s="19" t="s">
        <v>83</v>
      </c>
      <c r="D277" s="8"/>
      <c r="E277" s="8"/>
      <c r="F277" s="8"/>
      <c r="G277" s="89">
        <f>G279</f>
        <v>89138.62</v>
      </c>
      <c r="H277" s="89">
        <f>H279</f>
        <v>0</v>
      </c>
    </row>
    <row r="278" spans="1:8" s="15" customFormat="1" ht="15.75" customHeight="1">
      <c r="A278" s="25"/>
      <c r="B278" s="35" t="s">
        <v>85</v>
      </c>
      <c r="C278" s="19" t="s">
        <v>83</v>
      </c>
      <c r="D278" s="8" t="s">
        <v>86</v>
      </c>
      <c r="E278" s="8" t="s">
        <v>26</v>
      </c>
      <c r="F278" s="8" t="s">
        <v>26</v>
      </c>
      <c r="G278" s="89">
        <f>G279</f>
        <v>89138.62</v>
      </c>
      <c r="H278" s="89">
        <f>H279</f>
        <v>0</v>
      </c>
    </row>
    <row r="279" spans="1:8" s="15" customFormat="1" ht="16.5" customHeight="1">
      <c r="A279" s="25"/>
      <c r="B279" s="35" t="s">
        <v>2</v>
      </c>
      <c r="C279" s="19" t="s">
        <v>83</v>
      </c>
      <c r="D279" s="8" t="s">
        <v>86</v>
      </c>
      <c r="E279" s="8" t="s">
        <v>20</v>
      </c>
      <c r="F279" s="8" t="s">
        <v>26</v>
      </c>
      <c r="G279" s="89">
        <f>G280</f>
        <v>89138.62</v>
      </c>
      <c r="H279" s="89">
        <f>H280</f>
        <v>0</v>
      </c>
    </row>
    <row r="280" spans="1:8" s="15" customFormat="1" ht="30.75" customHeight="1">
      <c r="A280" s="25"/>
      <c r="B280" s="40" t="s">
        <v>84</v>
      </c>
      <c r="C280" s="19" t="s">
        <v>83</v>
      </c>
      <c r="D280" s="8" t="s">
        <v>86</v>
      </c>
      <c r="E280" s="8" t="s">
        <v>20</v>
      </c>
      <c r="F280" s="8" t="s">
        <v>43</v>
      </c>
      <c r="G280" s="61">
        <v>89138.62</v>
      </c>
      <c r="H280" s="89">
        <v>0</v>
      </c>
    </row>
    <row r="281" spans="1:8" s="15" customFormat="1" ht="51" customHeight="1">
      <c r="A281" s="25"/>
      <c r="B281" s="44" t="s">
        <v>261</v>
      </c>
      <c r="C281" s="19" t="s">
        <v>260</v>
      </c>
      <c r="D281" s="8"/>
      <c r="E281" s="8"/>
      <c r="F281" s="8"/>
      <c r="G281" s="89">
        <f>G283</f>
        <v>39431.18</v>
      </c>
      <c r="H281" s="89">
        <f>H283</f>
        <v>0</v>
      </c>
    </row>
    <row r="282" spans="1:8" s="15" customFormat="1" ht="17.25" customHeight="1">
      <c r="A282" s="25"/>
      <c r="B282" s="35" t="s">
        <v>85</v>
      </c>
      <c r="C282" s="19" t="s">
        <v>260</v>
      </c>
      <c r="D282" s="8" t="s">
        <v>86</v>
      </c>
      <c r="E282" s="8" t="s">
        <v>26</v>
      </c>
      <c r="F282" s="8" t="s">
        <v>26</v>
      </c>
      <c r="G282" s="89">
        <f>G283</f>
        <v>39431.18</v>
      </c>
      <c r="H282" s="89">
        <f>H283</f>
        <v>0</v>
      </c>
    </row>
    <row r="283" spans="1:8" s="15" customFormat="1" ht="18" customHeight="1">
      <c r="A283" s="25"/>
      <c r="B283" s="35" t="s">
        <v>2</v>
      </c>
      <c r="C283" s="19" t="s">
        <v>260</v>
      </c>
      <c r="D283" s="8" t="s">
        <v>86</v>
      </c>
      <c r="E283" s="8" t="s">
        <v>20</v>
      </c>
      <c r="F283" s="8" t="s">
        <v>26</v>
      </c>
      <c r="G283" s="89">
        <f>G284</f>
        <v>39431.18</v>
      </c>
      <c r="H283" s="89">
        <f>H284</f>
        <v>0</v>
      </c>
    </row>
    <row r="284" spans="1:8" s="15" customFormat="1" ht="18.75" customHeight="1">
      <c r="A284" s="25"/>
      <c r="B284" s="40" t="s">
        <v>25</v>
      </c>
      <c r="C284" s="19" t="s">
        <v>260</v>
      </c>
      <c r="D284" s="8" t="s">
        <v>86</v>
      </c>
      <c r="E284" s="8" t="s">
        <v>20</v>
      </c>
      <c r="F284" s="8" t="s">
        <v>15</v>
      </c>
      <c r="G284" s="61">
        <v>39431.18</v>
      </c>
      <c r="H284" s="89">
        <v>0</v>
      </c>
    </row>
    <row r="285" spans="2:8" s="15" customFormat="1" ht="15.75" customHeight="1">
      <c r="B285" s="34" t="s">
        <v>93</v>
      </c>
      <c r="C285" s="17" t="s">
        <v>94</v>
      </c>
      <c r="D285" s="8"/>
      <c r="E285" s="8"/>
      <c r="F285" s="8"/>
      <c r="G285" s="89">
        <f>G287</f>
        <v>20000</v>
      </c>
      <c r="H285" s="89">
        <f>H287</f>
        <v>0</v>
      </c>
    </row>
    <row r="286" spans="2:8" s="15" customFormat="1" ht="16.5" customHeight="1">
      <c r="B286" s="34" t="s">
        <v>92</v>
      </c>
      <c r="C286" s="19" t="s">
        <v>90</v>
      </c>
      <c r="D286" s="8"/>
      <c r="E286" s="8"/>
      <c r="F286" s="8"/>
      <c r="G286" s="89">
        <f>G288</f>
        <v>20000</v>
      </c>
      <c r="H286" s="89">
        <f>H288</f>
        <v>0</v>
      </c>
    </row>
    <row r="287" spans="2:8" s="16" customFormat="1" ht="15.75" customHeight="1">
      <c r="B287" s="35" t="s">
        <v>91</v>
      </c>
      <c r="C287" s="19" t="s">
        <v>90</v>
      </c>
      <c r="D287" s="8" t="s">
        <v>89</v>
      </c>
      <c r="E287" s="8" t="s">
        <v>26</v>
      </c>
      <c r="F287" s="8" t="s">
        <v>26</v>
      </c>
      <c r="G287" s="89">
        <f>G288</f>
        <v>20000</v>
      </c>
      <c r="H287" s="89">
        <f>H288</f>
        <v>0</v>
      </c>
    </row>
    <row r="288" spans="2:8" s="16" customFormat="1" ht="15.75" customHeight="1">
      <c r="B288" s="35" t="s">
        <v>2</v>
      </c>
      <c r="C288" s="19" t="s">
        <v>90</v>
      </c>
      <c r="D288" s="8" t="s">
        <v>89</v>
      </c>
      <c r="E288" s="8" t="s">
        <v>20</v>
      </c>
      <c r="F288" s="8" t="s">
        <v>26</v>
      </c>
      <c r="G288" s="89">
        <f>G289</f>
        <v>20000</v>
      </c>
      <c r="H288" s="89">
        <f>H289</f>
        <v>0</v>
      </c>
    </row>
    <row r="289" spans="2:8" s="16" customFormat="1" ht="15.75" customHeight="1">
      <c r="B289" s="40" t="s">
        <v>87</v>
      </c>
      <c r="C289" s="19" t="s">
        <v>90</v>
      </c>
      <c r="D289" s="8" t="s">
        <v>89</v>
      </c>
      <c r="E289" s="8" t="s">
        <v>20</v>
      </c>
      <c r="F289" s="8" t="s">
        <v>88</v>
      </c>
      <c r="G289" s="89">
        <v>20000</v>
      </c>
      <c r="H289" s="89">
        <v>0</v>
      </c>
    </row>
    <row r="290" spans="2:9" s="15" customFormat="1" ht="18" customHeight="1">
      <c r="B290" s="45" t="s">
        <v>0</v>
      </c>
      <c r="C290" s="21"/>
      <c r="D290" s="1"/>
      <c r="E290" s="1"/>
      <c r="F290" s="1"/>
      <c r="G290" s="95">
        <f>SUM(G12+G260)</f>
        <v>46978949.900000006</v>
      </c>
      <c r="H290" s="95">
        <f>SUM(H12+H260)</f>
        <v>22884170.37</v>
      </c>
      <c r="I290" s="16"/>
    </row>
    <row r="291" ht="18" customHeight="1">
      <c r="I291" s="16"/>
    </row>
    <row r="292" ht="12.75" customHeight="1">
      <c r="I292" s="16"/>
    </row>
    <row r="293" ht="12.75" customHeight="1">
      <c r="I293" s="16"/>
    </row>
    <row r="294" ht="12.75" customHeight="1">
      <c r="I294" s="16"/>
    </row>
  </sheetData>
  <sheetProtection/>
  <mergeCells count="6">
    <mergeCell ref="B6:E6"/>
    <mergeCell ref="B7:H7"/>
    <mergeCell ref="F1:H1"/>
    <mergeCell ref="E2:H2"/>
    <mergeCell ref="C3:H3"/>
    <mergeCell ref="D4:H4"/>
  </mergeCells>
  <printOptions/>
  <pageMargins left="0.5905511811023623" right="0.07874015748031496" top="0.35433070866141736" bottom="0.1968503937007874" header="0.3937007874015748" footer="0.11811023622047245"/>
  <pageSetup blackAndWhite="1" fitToHeight="7"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user</cp:lastModifiedBy>
  <cp:lastPrinted>2022-10-03T07:35:24Z</cp:lastPrinted>
  <dcterms:created xsi:type="dcterms:W3CDTF">2012-11-15T07:25:29Z</dcterms:created>
  <dcterms:modified xsi:type="dcterms:W3CDTF">2022-10-13T11:14:50Z</dcterms:modified>
  <cp:category/>
  <cp:version/>
  <cp:contentType/>
  <cp:contentStatus/>
</cp:coreProperties>
</file>