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1" sheetId="1" r:id="rId1"/>
  </sheets>
  <definedNames>
    <definedName name="_xlnm._FilterDatabase" localSheetId="0" hidden="1">'Лист1'!$F$12:$F$334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  <definedName name="_xlnm.Print_Area" localSheetId="0">'Лист1'!$A$1:$H$334</definedName>
  </definedNames>
  <calcPr fullCalcOnLoad="1"/>
</workbook>
</file>

<file path=xl/sharedStrings.xml><?xml version="1.0" encoding="utf-8"?>
<sst xmlns="http://schemas.openxmlformats.org/spreadsheetml/2006/main" count="1788" uniqueCount="335">
  <si>
    <t>300</t>
  </si>
  <si>
    <t>ВСЕГО РАСХОДОВ</t>
  </si>
  <si>
    <t>Иные межбюджетные трансферты</t>
  </si>
  <si>
    <t>Раздел</t>
  </si>
  <si>
    <t>Доплаты к пенсиям, дополнительное пенсионное обеспечение</t>
  </si>
  <si>
    <t>Пенсионное обеспечение</t>
  </si>
  <si>
    <t>Общегосударственные вопросы</t>
  </si>
  <si>
    <t>Сумма</t>
  </si>
  <si>
    <t>Жилищно-коммунальное хозяйство</t>
  </si>
  <si>
    <t>600</t>
  </si>
  <si>
    <t>200</t>
  </si>
  <si>
    <t>610</t>
  </si>
  <si>
    <t>611</t>
  </si>
  <si>
    <t>Национальная безопасность и правоохранительная деятельность</t>
  </si>
  <si>
    <t>Вид расхода</t>
  </si>
  <si>
    <t>240</t>
  </si>
  <si>
    <t>244</t>
  </si>
  <si>
    <t>ВСЕГО</t>
  </si>
  <si>
    <t>Наименование</t>
  </si>
  <si>
    <t>500</t>
  </si>
  <si>
    <t>Социальная политика</t>
  </si>
  <si>
    <t>Национальная экономика</t>
  </si>
  <si>
    <t>Национальная оборона</t>
  </si>
  <si>
    <t>Культура</t>
  </si>
  <si>
    <t>Целевая статья</t>
  </si>
  <si>
    <t>Субсидии бюджетным учреждениям</t>
  </si>
  <si>
    <t xml:space="preserve">  </t>
  </si>
  <si>
    <t>121</t>
  </si>
  <si>
    <t>122</t>
  </si>
  <si>
    <t>120</t>
  </si>
  <si>
    <t>Функционирование высшего должностного лица субъекта Российской Федерации и муниципального образования</t>
  </si>
  <si>
    <t>Подраздел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</si>
  <si>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</si>
  <si>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</si>
  <si>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</si>
  <si>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08</t>
  </si>
  <si>
    <t>09</t>
  </si>
  <si>
    <t>04</t>
  </si>
  <si>
    <t>05</t>
  </si>
  <si>
    <t>01</t>
  </si>
  <si>
    <t>02</t>
  </si>
  <si>
    <t>03</t>
  </si>
  <si>
    <t>10</t>
  </si>
  <si>
    <t>Мобилизационная и вневойсковая подготовка</t>
  </si>
  <si>
    <t>Название</t>
  </si>
  <si>
    <t>100</t>
  </si>
  <si>
    <t>Социальное обеспечение  и иные выплаты населению</t>
  </si>
  <si>
    <t>Другие общегосударственные вопросы</t>
  </si>
  <si>
    <t>11</t>
  </si>
  <si>
    <t>Резервные фонды</t>
  </si>
  <si>
    <t>800</t>
  </si>
  <si>
    <t>Иные бюджетные ассигнования</t>
  </si>
  <si>
    <t>870</t>
  </si>
  <si>
    <t>Резервные средства</t>
  </si>
  <si>
    <t>Связь и информатика</t>
  </si>
  <si>
    <t xml:space="preserve"> </t>
  </si>
  <si>
    <t>Дорожное хозяйство (дорожные фонды)</t>
  </si>
  <si>
    <t>Межбюджетные трансферты</t>
  </si>
  <si>
    <t>540</t>
  </si>
  <si>
    <t>310</t>
  </si>
  <si>
    <t>Публичные нормативные социальные выплаты гражданам</t>
  </si>
  <si>
    <t>312</t>
  </si>
  <si>
    <t>Культура, кинематография</t>
  </si>
  <si>
    <t>Жилищное хозяйство</t>
  </si>
  <si>
    <t>Непрограммная деятельность</t>
  </si>
  <si>
    <t>в том числе за счет средств областного бюджета</t>
  </si>
  <si>
    <t>Подпрограмма 1 "Обеспечение деятельности и функций администрации городского поселения Туманный Кольского района и государственных полномочий"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</si>
  <si>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</si>
  <si>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</si>
  <si>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рублей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</si>
  <si>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</si>
  <si>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Расходы на создание, организацию и материальное обеспечение работы штаба оповещения</t>
  </si>
  <si>
    <t>Предоставление субсидий бюджетным, автономным учреждениям и иным некоммерческим организациям</t>
  </si>
  <si>
    <t>Непрограммная деятельность главы муниципального образования</t>
  </si>
  <si>
    <t>Расходы на выплаты по оплате труда главы муниципального образования</t>
  </si>
  <si>
    <t>Расходы на выплаты по оплате труда работников органов местного самоуправления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</si>
  <si>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</si>
  <si>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</si>
  <si>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главы местной администрации</t>
  </si>
  <si>
    <t>Резервные фонды местных администраций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</si>
  <si>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</si>
  <si>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</si>
  <si>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 xml:space="preserve">Резервный фонд администрации гп Туманный Кольского района </t>
  </si>
  <si>
    <t>Иные пенсии, социальные доплаты к пенсиям</t>
  </si>
  <si>
    <t>Расходы на выплату персоналу государственных (муниципальных) органов</t>
  </si>
  <si>
    <t>Сельское хозяйство и рыболовство</t>
  </si>
  <si>
    <t>99 0 00 00000</t>
  </si>
  <si>
    <t>99 1 00 00000</t>
  </si>
  <si>
    <t>08 0 00 00000</t>
  </si>
  <si>
    <t>08 1 00 00000</t>
  </si>
  <si>
    <t>99 9 00 90010</t>
  </si>
  <si>
    <t>09 0 00 00000</t>
  </si>
  <si>
    <t>99 3 00 00000</t>
  </si>
  <si>
    <t xml:space="preserve"> 99 9 00 00000</t>
  </si>
  <si>
    <t>99 3 00 90020</t>
  </si>
  <si>
    <t>14 0 00 00000</t>
  </si>
  <si>
    <t>10 0 00 00000</t>
  </si>
  <si>
    <t>12 0 00 00000</t>
  </si>
  <si>
    <t>07 0 00 00000</t>
  </si>
  <si>
    <t>05 0 00 00000</t>
  </si>
  <si>
    <t>99 1 00 80010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</si>
  <si>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</si>
  <si>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Основное мероприятие 1. Осуществление муниципальных функций, направленных на обеспечение деятельности Главы администрации, администрации городского поселения Туманный Кольского района</t>
  </si>
  <si>
    <t>08 1 01 00000</t>
  </si>
  <si>
    <t>08 1 01 S0570</t>
  </si>
  <si>
    <t>08 1 01 70570</t>
  </si>
  <si>
    <t>08 1 01 75540</t>
  </si>
  <si>
    <t>08 1 01 04010</t>
  </si>
  <si>
    <t xml:space="preserve">Фонд оплаты труда государственных (муниципальных) органов </t>
  </si>
  <si>
    <t>08 1 01 06010</t>
  </si>
  <si>
    <t>08 1 01 06030</t>
  </si>
  <si>
    <t>08 1 01 13060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</si>
  <si>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</si>
  <si>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</si>
  <si>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08 1 02 00000</t>
  </si>
  <si>
    <t>08 1 02 51180</t>
  </si>
  <si>
    <t>Основное мероприятие 1. Регулирование численности безнадзорных животных</t>
  </si>
  <si>
    <t>14 1 01 00000</t>
  </si>
  <si>
    <t>14 1 01 75590</t>
  </si>
  <si>
    <t xml:space="preserve">14 1 01 75590 </t>
  </si>
  <si>
    <t>14 1 00 00000</t>
  </si>
  <si>
    <t xml:space="preserve">Расходы на ремонт улично-дорожной сети, дворовых территорий многоквартирных домов и проездов к ним </t>
  </si>
  <si>
    <t>01 1 01 00000</t>
  </si>
  <si>
    <t>01 1 00 00000</t>
  </si>
  <si>
    <t>01 1 01 20030</t>
  </si>
  <si>
    <t>Благоустройство</t>
  </si>
  <si>
    <t>05 1 00 00000</t>
  </si>
  <si>
    <t>06 0 00 00000</t>
  </si>
  <si>
    <t>06 0 01 20240</t>
  </si>
  <si>
    <t>99 3 00 90040</t>
  </si>
  <si>
    <t>06</t>
  </si>
  <si>
    <t>Основное мероприятие 1. Организация содержания автомобильных дорог и инженерных сооружений на них в границах поселения (снегоочистка и посыпка дорог)</t>
  </si>
  <si>
    <t>10 0 01 20200</t>
  </si>
  <si>
    <t>Предоставление субсидий бюджетным, автономным учреждениям и иным неккомерческим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</si>
  <si>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</si>
  <si>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</si>
  <si>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Уплата налогов, сборов и иных платежей</t>
  </si>
  <si>
    <t>Уплата иных платежей</t>
  </si>
  <si>
    <t>850</t>
  </si>
  <si>
    <t>Выплата пенсии за выслугу лет муниципальным служащим, замещавшим муниципальные должности муниципальной службы в муниципальном образовании городское поселение Туманный</t>
  </si>
  <si>
    <t xml:space="preserve"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   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</si>
  <si>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</si>
  <si>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Закупка товаров, работ и услуг для обеспечения государственных (муниципальных) нужд</t>
  </si>
  <si>
    <t>Основное мероприятие 2. Организация и содержание мест захоронения</t>
  </si>
  <si>
    <t>06 0 02 20250</t>
  </si>
  <si>
    <t>Софинансирование из местного бюджета на оплату взносов на капитальный ремонт за муниципальные нежилые помещения в многоквартирных домах в Мурманской области</t>
  </si>
  <si>
    <t>Расходы на оплату коммунальных услуг и услуг по содержанию имущества в части пустующих муниципальных помещений</t>
  </si>
  <si>
    <t>16 0 00 00000</t>
  </si>
  <si>
    <t xml:space="preserve">          городского поселения Туманный Кольского района</t>
  </si>
  <si>
    <t>Софинансирование из местного бюджета на оплату труда и начисления на выплаты по оплате труда работникам муниципальных учреждений</t>
  </si>
  <si>
    <t>Субсидии бюджетам муниципальных образований на софинансирование расходов, направляемых  на оплату труда и начисления на выплаты по оплате труда работникам муниципальных учреждений</t>
  </si>
  <si>
    <t>01 0 00 00000</t>
  </si>
  <si>
    <t>10 0 01 00000</t>
  </si>
  <si>
    <t>Расходы по организации содержания автомобильных дорог и инженерных сооружений на них в границах поселения (снегоочистка и посыпка дорог)</t>
  </si>
  <si>
    <t>06 0 02 00000</t>
  </si>
  <si>
    <t>16 0 01 20290</t>
  </si>
  <si>
    <t>16 0 02 20300</t>
  </si>
  <si>
    <t>Расходы на обеспечение функций работников органов местного самоуправления</t>
  </si>
  <si>
    <t>Исполнение судебных актов</t>
  </si>
  <si>
    <t>830</t>
  </si>
  <si>
    <t>831</t>
  </si>
  <si>
    <t>Исполнение судебных актов Российской Федерации и мировых соглашений по возмещению причинённого вреда</t>
  </si>
  <si>
    <t>Софинансирование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</si>
  <si>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</si>
  <si>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Софинансирование из местного бюджета на оплату взносов на капитальный ремонт за муниципальный жилой фонд</t>
  </si>
  <si>
    <t xml:space="preserve">Прочая закупка товаров, работ и услуг </t>
  </si>
  <si>
    <t xml:space="preserve">Прочая закупка товаров, работ и услуг  </t>
  </si>
  <si>
    <t>16 0 02 00000</t>
  </si>
  <si>
    <t>16 0 01 00000</t>
  </si>
  <si>
    <t xml:space="preserve">Разработка и проведение экспертизы проектно-сметной документации </t>
  </si>
  <si>
    <t>07 0 02 00000</t>
  </si>
  <si>
    <t>Актуализация схем теплоснабжения, водоснабжения и водоотведения городского поселения Туманный Кольского района</t>
  </si>
  <si>
    <t>Содержание зеленых насаждений, благоустройство территории поселения, уборка территории поселения</t>
  </si>
  <si>
    <t>06 0 01 00000</t>
  </si>
  <si>
    <t>Организация и содержание мест захоронения</t>
  </si>
  <si>
    <t>04 0 00 00000</t>
  </si>
  <si>
    <t>Уплата прочих налогов, сборов</t>
  </si>
  <si>
    <t xml:space="preserve"> 06 0 01 20240 </t>
  </si>
  <si>
    <t xml:space="preserve">Основное мероприятие 1. Содержание зеленых насаждений, благоустройство территории поселения
</t>
  </si>
  <si>
    <t>06 0 05 00000</t>
  </si>
  <si>
    <t>Организация освещения улиц на территории муниципального образования городского поселения Туманный</t>
  </si>
  <si>
    <t>Основное мероприятие 1: Приобретение системы видеонаблюдения, тревожной кнопки</t>
  </si>
  <si>
    <t xml:space="preserve">Основное мероприятие 2: Повышение безопасности населения </t>
  </si>
  <si>
    <t>Повышение безопасности населения</t>
  </si>
  <si>
    <t>Приобретение системы видеонаблюдения, тревожной кнопки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</si>
  <si>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</si>
  <si>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</si>
  <si>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99 2 00 00000</t>
  </si>
  <si>
    <t>99 2 00 01010</t>
  </si>
  <si>
    <t>17 0 00 00000</t>
  </si>
  <si>
    <t xml:space="preserve">Основное мероприятие 1. Проведение работ по предупреждению и ликвидации  чрезвычайных ситуаций </t>
  </si>
  <si>
    <t>17 0 01 00000</t>
  </si>
  <si>
    <t>17 0 01 20330</t>
  </si>
  <si>
    <t xml:space="preserve">Основное мероприятие 2. Приобретение материальных ценностей  для предотвращения  чрезвычайных ситуаций </t>
  </si>
  <si>
    <t>17 0 02 00000</t>
  </si>
  <si>
    <t>17 0 02 20340</t>
  </si>
  <si>
    <t>12 0 01 00000</t>
  </si>
  <si>
    <t>12 0 01 20220</t>
  </si>
  <si>
    <t>12 0 01 70850</t>
  </si>
  <si>
    <t>12 0 01 S0850</t>
  </si>
  <si>
    <t>15 0 01 00000</t>
  </si>
  <si>
    <t>Основное мероприятие 1. Осуществление расходов на оплату коммунальных услуг и услуг по содержанию имущества в части пустующих муниципальных помещений городского поселения Туманный Кольского района</t>
  </si>
  <si>
    <t>15 0 01 20000</t>
  </si>
  <si>
    <t>15 0 01 20260</t>
  </si>
  <si>
    <t>Замена общедомовых приборов учета тепловой энергии</t>
  </si>
  <si>
    <t>Основное мероприятие 5. Организация освещения улиц на территории муниципального образования городского поселения Туманный</t>
  </si>
  <si>
    <t>Основное мероприятие 1. Осуществление муниципальных функций, направленных на обеспечение деятельности подведомственных учреждений городского поселения Туманный Кольского района</t>
  </si>
  <si>
    <t>05 1 01 00000</t>
  </si>
  <si>
    <t>05 1 01 00030</t>
  </si>
  <si>
    <t>Расходы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</si>
  <si>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05 1 01 00040</t>
  </si>
  <si>
    <t>05 1 01 71100</t>
  </si>
  <si>
    <t>05 1 01 S1100</t>
  </si>
  <si>
    <t>Подпрограмма 2. "Автомобильные дороги Мурманской области"</t>
  </si>
  <si>
    <t>01 2 00 00000</t>
  </si>
  <si>
    <t>01 2 00 49100</t>
  </si>
  <si>
    <t>Софинансирование к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 за счет средств дорожного фонда</t>
  </si>
  <si>
    <t>01 2 00 S9100</t>
  </si>
  <si>
    <t>Основное мероприятие 2. Осуществление полномочий по решению вопросов местного значения поселения</t>
  </si>
  <si>
    <t xml:space="preserve">Основное мероприятие 1. Расходы на разработку сметной документации  и проведение экспертизы проектно-сметной документации </t>
  </si>
  <si>
    <t>07 0 01 00000</t>
  </si>
  <si>
    <t>07 0 01 20050</t>
  </si>
  <si>
    <t>Основное мероприятие 2. Расходы по актуализации схем теплоснабжения, водоснабжения и водоотведения городского поселения Туманный Кольского района</t>
  </si>
  <si>
    <t>07 0 03 00000</t>
  </si>
  <si>
    <t>07 0 03 20310</t>
  </si>
  <si>
    <t>04 0 02 00000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</si>
  <si>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</si>
  <si>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09 0 01 00000</t>
  </si>
  <si>
    <t>09 0 01 20020</t>
  </si>
  <si>
    <t>07 0 02 20280</t>
  </si>
  <si>
    <t>Подпрограмма 1. Улучшение технического состояния дорог и дворовых территорий многоквартирных домов и проездов к ним муниципального образования городское поселение Туманный</t>
  </si>
  <si>
    <t>Основное мероприятие 1. Расходы по улучшению технического состояния дорог и дворовых территорий многоквартирных домов и проездов к ним муниципального образования городское поселение Туманный</t>
  </si>
  <si>
    <t xml:space="preserve">Основное мероприятие 2.  Работы по установке узлов учета тепловой энергии в многоквартирных домах городского поселения Туманный </t>
  </si>
  <si>
    <t>Основное мероприятие 3. Расходы на текущий ремонт муниципальных квартир в многоквартирных домах городского поселения Туманный Кольского района</t>
  </si>
  <si>
    <t>Текущий ремонт муниципальных квартир в  многоквартирных домах городского поселения Туманный Кольского района</t>
  </si>
  <si>
    <t xml:space="preserve">Межбюджетные трансферты на выполнение части полномочий по организации и осуществлению мероприятий по   гражданской обороне, защите населения и территории муниципального образования городское поселение Туманный Кольского района  от чрезвычайных ситуаций природного и техногенного характера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</si>
  <si>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</si>
  <si>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Межбюджетные трансферты бюджетам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</si>
  <si>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 на исполнение Контрольно - счетной палатой Кольского района полномочий контрольно-счетного органа городского поселения Туманный Кольского района Мурманской области по осуществлению внешнего муниципального финансового контроля </t>
  </si>
  <si>
    <t>247</t>
  </si>
  <si>
    <t>Закупка энергетических рксурсов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</si>
  <si>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</si>
  <si>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Подпрограмма 2 "Развитие искусства, творческого потенциала и организация досуга населения" на 2022-2024 годы
</t>
  </si>
  <si>
    <t>05 2 00 00000</t>
  </si>
  <si>
    <t>05 2 01 00000</t>
  </si>
  <si>
    <t>05 2 01 71060</t>
  </si>
  <si>
    <t>05 2 01 S1060</t>
  </si>
  <si>
    <t>Софинансирование к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</si>
  <si>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Основное мероприятие 4. Расходы на приобретение коммунальной техники для уборки территории г. п. Туманный </t>
  </si>
  <si>
    <t>07 0 04 73160</t>
  </si>
  <si>
    <t>07 0 04 S3160</t>
  </si>
  <si>
    <t>07 0 04 00000</t>
  </si>
  <si>
    <t>Подпрограмма 1. Сокращение численности животных без владельцев на территории муниципального образования городское поселениеТуманный</t>
  </si>
  <si>
    <t>Муниципальная программа 14 "Осуществление мероприятий по отлову и содержанию животных без владельцев  территории муниципального образования городское поселение Туманный» на 2019-2024 годы</t>
  </si>
  <si>
    <t>Муниципальная программа 8  "Развитие муниципального управления" на 2019-2024 годы"</t>
  </si>
  <si>
    <t>Муниципальная программа 8 "Развитие муниципального управления" на 2019-2024 годы</t>
  </si>
  <si>
    <t>Муниципальная программа 9 "Повышение эффективности бюджетных расходов городского поселения Туманный Кольского района на 2019- 2024 годы"</t>
  </si>
  <si>
    <t>Основное мероприятие 1: Реализация муниципальной программы «Повышение эффективности бюджетных расходов городского поселения Туманный Кольского района на 2019- 2024 годы»</t>
  </si>
  <si>
    <t>Прочие направления расходов на реализацию муниципальной программы «Повышение эффективности бюджетных расходов городского поселения Туманный Кольского района на 2019- 2024 годы»</t>
  </si>
  <si>
    <t>Муниципальная программа 16 «Профилактика правонарушений, противодействие терроризму и экстремизму на территории городского поселения Туманный» на 2019-2024 гг.</t>
  </si>
  <si>
    <t>Муниципальная программа 8 "Развитие муниципального управления" на 2019-2024 годы"</t>
  </si>
  <si>
    <t>Муниципальная программа 17  «Обеспечение безопасности населения и выполнение мероприятий гражданской обороны на территории муниципального образования городского поселения Туманный Кольского района на 2019-2024 годы»</t>
  </si>
  <si>
    <t>Муниципальная программа 1 «Содержание, развитие и обслуживание сети автодорог общего пользования в г.п. Туманный Кольского района на 2019-2024 годы»</t>
  </si>
  <si>
    <t>Муниципальная программа 10 "Обеспечение безопасности дорожного движения на территории муниципального образования городского поселения Туманный Кольского района на 2019- 2024 годы"</t>
  </si>
  <si>
    <t>Муниципальная программа 12 "Капитальный ремонт общего имущества в многоквартирных домах муниципального образования городское поселение Туманный на 2019-2024гг."</t>
  </si>
  <si>
    <t>Основное мероприятие 1. Осуществление расходных обязательств муниципальных образований на оплату взносов на капитальный ремонт за муниципальный жилой фонд городское поселение Туманный на 2019-2024гг."</t>
  </si>
  <si>
    <t>Муниципальная программа 15 "Оплата коммунальных услуг и услуг по содержанию имущества в части пустующих муниципальных помещений на 2019-2024 годы</t>
  </si>
  <si>
    <t xml:space="preserve">Муниципальная программа 4 "Подготовка объектов и систем жизнеобеспечения на территории муниципального образования городское поселение Туманный Кольского района к работе в отопительный период на 2019 - 2024 гг" </t>
  </si>
  <si>
    <t xml:space="preserve">Муниципальная программа 7
«Жилищно-коммунальное хозяйство» на 2019-2024 годы
</t>
  </si>
  <si>
    <t>07 0 05 00000</t>
  </si>
  <si>
    <t xml:space="preserve">Основное мероприятие 5. Расходы на разработку организации плана демонтажа (сноса) МКД в г. п. Туманный </t>
  </si>
  <si>
    <t xml:space="preserve">Разработка организации плана демонтажа (сноса) МКД 1,2,3 по ул. Энергетиков г. п. Туманный </t>
  </si>
  <si>
    <t>07 0 05 20320</t>
  </si>
  <si>
    <t>Муниципальная программа 6 "Благоустройство территории муниципального образования городское поселение Туманный» на 2019 - 2024 годы"</t>
  </si>
  <si>
    <t xml:space="preserve">Подпрограмма 1 "Сохранение и развитие библиотечной и культурно-досуговой деятельности" на 2019-2024 годы
</t>
  </si>
  <si>
    <t xml:space="preserve">Основное мероприятие 1. Проведение ремонтных работ и укрепление материально-технической базы муниципальных учреждений культуры в г. п. Туманный </t>
  </si>
  <si>
    <t xml:space="preserve">Муниципальная программа 5 "Развитие культуры в муниципальном образовании городское поселение  Туманный Кольского района» на 2019 - 2024 годы"
</t>
  </si>
  <si>
    <t xml:space="preserve">Субсидия на приобретение коммунальной техники для уборки территорий муниципальных образований Мурманской области </t>
  </si>
  <si>
    <t xml:space="preserve">Софинансирование к субсидии на приобретение коммунальной техники для уборки территорий муниципальных образований Мурманской области </t>
  </si>
  <si>
    <t>Субсидии на иные цели</t>
  </si>
  <si>
    <t>612</t>
  </si>
  <si>
    <t>Основное мероприятие 1. Осуществление капитального ремонта теплосетей на территории гп Туманный (от электрокотельной до ТК-6)</t>
  </si>
  <si>
    <t>04 0 01 00000</t>
  </si>
  <si>
    <t>Субсидия бюджетам муниципальных образований на подготовку к отопительному периоду</t>
  </si>
  <si>
    <t>04 0 01 70760</t>
  </si>
  <si>
    <t>Софинансирование к субсидии бюджетам муниципальных образований на подготовку к отопительному периоду</t>
  </si>
  <si>
    <t>04 0 01 S0760</t>
  </si>
  <si>
    <t>Другие вопросы в области жилищино-коммунального хозяйства</t>
  </si>
  <si>
    <t>Субсидии юридическим лицам (кроме некоммерческих
организаций), индивидуальным предпринимателям, физическим лицам -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</si>
  <si>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</si>
  <si>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</si>
  <si>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</si>
  <si>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 xml:space="preserve">Субсидия бюджетам муниципальных образований на реализацию проектов по поддержке местных инициатив                      </t>
  </si>
  <si>
    <t xml:space="preserve">Софинансирование к субсидии бюджетам муниципальных образований на реализацию проектов по поддержке местных инициатив                      </t>
  </si>
  <si>
    <t>Межбюджетные трансферты бюджетам муниципальных районов из бюджетов поселений на осуществление части функции о взаимодействии при исполнении полномочий по распоряжению земельными участками, государственная собственность на которые не разграничена</t>
  </si>
  <si>
    <t>99 3 00 90050</t>
  </si>
  <si>
    <t>Основное мероприятие 4. Разработка проекта изменений местных нормативов градостроительного проектирования городского поселения Туманный Кольского района</t>
  </si>
  <si>
    <t>Разработка проекта изменений местных нормативов градостроительного проектирования городского поселения Туманный Кольского района</t>
  </si>
  <si>
    <t>06 0 04 00000</t>
  </si>
  <si>
    <t>Основное мероприятие 6. Приобретение новогодней уличной ели</t>
  </si>
  <si>
    <t>Приобретение новогодней уличной ели</t>
  </si>
  <si>
    <t>06 0 06 00000</t>
  </si>
  <si>
    <t>06 0 06 20270</t>
  </si>
  <si>
    <t>Основное мероприятие 6. Расходы на изготовление технического паспорта здания (строения), находящегося на территории городского поселения Туманный Кольского района</t>
  </si>
  <si>
    <t>Расходы на изготовление технического паспорта здания (строения), находящегося на территории городского поселения Туманный Кольского района</t>
  </si>
  <si>
    <t>07 0 06 00000</t>
  </si>
  <si>
    <t>07 0 06 20330</t>
  </si>
  <si>
    <t>Прочая закупка товаров, работ и услуг</t>
  </si>
  <si>
    <t>Ведомство</t>
  </si>
  <si>
    <t>001</t>
  </si>
  <si>
    <t xml:space="preserve">Ведомственная структура расходов бюджета городского поселения Туманный Кольского района по главным распорядителям бюджетных средств, разделам, подразделам, целевым статьям ( муниципальным программам муниципального образования городское поселение Туманный Кольского района Мурманской области и непрограммным направлениям деятельности), группам и подгруппам видов расходов классификации расходов бюджета городское поселение Туманный Кольского района на 2022 год
</t>
  </si>
  <si>
    <t>Основное мероприятие 2. Ремонт входных групп многоквартирного дома, расположенного по адресу: 184375, Мурманская область, Кольский район, п. Туманный, ул. Энергетиков, д. 7</t>
  </si>
  <si>
    <t>12 0 02 00000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</si>
  <si>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</si>
  <si>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04 0 02 20350</t>
  </si>
  <si>
    <t>06 0 05 20210</t>
  </si>
  <si>
    <t>Другие вопросы в области национальной экономики</t>
  </si>
  <si>
    <t>12</t>
  </si>
  <si>
    <t>06 0 04 20302</t>
  </si>
  <si>
    <t>12 0 02 71091</t>
  </si>
  <si>
    <t>12 0 02 S1091</t>
  </si>
  <si>
    <t xml:space="preserve">               к  решению Совета депутатов</t>
  </si>
  <si>
    <t xml:space="preserve">       Приложение  № 4</t>
  </si>
  <si>
    <t>8 1 01 06030</t>
  </si>
  <si>
    <t>853</t>
  </si>
  <si>
    <t>Основное мероприятие 7. Расходы на проведение кадастровых работ</t>
  </si>
  <si>
    <t>Расходы на комплекс кадастровых работ по изготовлению технического плана с внесением сведений в ЕГРН на трассу горячего водоснабжения г.п. Туманный Кольского района</t>
  </si>
  <si>
    <t>07 0 07 00000</t>
  </si>
  <si>
    <t xml:space="preserve"> 07 0 07 20340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</si>
  <si>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</si>
  <si>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06 0 06 77190</t>
  </si>
  <si>
    <t>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</si>
  <si>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243</t>
  </si>
  <si>
    <t>Закупка товаров, работ, услуг в целях капитального ремонта государственного (муниципального) имущества</t>
  </si>
  <si>
    <t xml:space="preserve">                                         от 29.09.2022  №  276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</si>
</sst>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  <numFmt numFmtId="180" formatCode="0.0000"/>
    <numFmt numFmtId="181" formatCode="0.000"/>
  </numFmts>
  <fonts count="65">
    <font>
      <sz val="10"/>
      <name val="Arial"/>
      <family val="2"/>
    </font>
    <font>
      <sz val="14"/>
      <color indexed="9"/>
      <name val="Times New Roman"/>
      <family val="2"/>
    </font>
    <font>
      <sz val="12"/>
      <color indexed="9"/>
      <name val="Times New Roman"/>
      <family val="2"/>
    </font>
    <font>
      <i/>
      <sz val="10"/>
      <color indexed="9"/>
      <name val="Times New Roman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2"/>
      <name val="Times New Roman"/>
      <family val="2"/>
    </font>
    <font>
      <b/>
      <i/>
      <sz val="11"/>
      <name val="Times New Roman"/>
      <family val="2"/>
    </font>
    <font>
      <b/>
      <sz val="14"/>
      <name val="Times New Roman"/>
      <family val="2"/>
    </font>
    <font>
      <i/>
      <sz val="12"/>
      <name val="Times New Roman"/>
      <family val="2"/>
    </font>
    <font>
      <sz val="10"/>
      <color indexed="9"/>
      <name val="Times New Roman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53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8"/>
      <color indexed="9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>
      <alignment horizontal="left" wrapText="1"/>
      <protection/>
    </xf>
    <xf numFmtId="4" fontId="45" fillId="0" borderId="2">
      <alignment horizontal="right" wrapTex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3" applyNumberFormat="0" applyAlignment="0" applyProtection="0"/>
    <xf numFmtId="0" fontId="47" fillId="27" borderId="4" applyNumberFormat="0" applyAlignment="0" applyProtection="0"/>
    <xf numFmtId="0" fontId="48" fillId="27" borderId="3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8" borderId="9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12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" fontId="9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justify" wrapText="1"/>
    </xf>
    <xf numFmtId="49" fontId="4" fillId="0" borderId="1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vertical="center"/>
    </xf>
    <xf numFmtId="49" fontId="7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wrapText="1"/>
    </xf>
    <xf numFmtId="2" fontId="4" fillId="0" borderId="13" xfId="0" applyNumberFormat="1" applyFont="1" applyFill="1" applyBorder="1" applyAlignment="1">
      <alignment wrapText="1"/>
    </xf>
    <xf numFmtId="2" fontId="4" fillId="0" borderId="13" xfId="0" applyNumberFormat="1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justify" vertical="top"/>
    </xf>
    <xf numFmtId="2" fontId="4" fillId="0" borderId="13" xfId="55" applyNumberFormat="1" applyFont="1" applyFill="1" applyBorder="1" applyAlignment="1">
      <alignment wrapText="1"/>
      <protection/>
    </xf>
    <xf numFmtId="2" fontId="4" fillId="0" borderId="13" xfId="0" applyNumberFormat="1" applyFont="1" applyFill="1" applyBorder="1" applyAlignment="1">
      <alignment vertical="top" wrapText="1"/>
    </xf>
    <xf numFmtId="2" fontId="4" fillId="0" borderId="13" xfId="55" applyNumberFormat="1" applyFont="1" applyFill="1" applyBorder="1" applyAlignment="1">
      <alignment vertical="top" wrapText="1"/>
      <protection/>
    </xf>
    <xf numFmtId="2" fontId="4" fillId="0" borderId="13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horizontal="justify" wrapText="1"/>
    </xf>
    <xf numFmtId="2" fontId="6" fillId="0" borderId="13" xfId="0" applyNumberFormat="1" applyFont="1" applyFill="1" applyBorder="1" applyAlignment="1">
      <alignment horizontal="justify" wrapText="1"/>
    </xf>
    <xf numFmtId="2" fontId="4" fillId="0" borderId="13" xfId="0" applyNumberFormat="1" applyFont="1" applyFill="1" applyBorder="1" applyAlignment="1">
      <alignment horizontal="justify" wrapText="1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left" vertical="top" wrapText="1"/>
    </xf>
    <xf numFmtId="49" fontId="13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justify" vertical="top"/>
    </xf>
    <xf numFmtId="0" fontId="4" fillId="0" borderId="13" xfId="0" applyNumberFormat="1" applyFont="1" applyFill="1" applyBorder="1" applyAlignment="1">
      <alignment horizontal="justify" vertical="top"/>
    </xf>
    <xf numFmtId="49" fontId="13" fillId="0" borderId="13" xfId="0" applyNumberFormat="1" applyFont="1" applyFill="1" applyBorder="1" applyAlignment="1">
      <alignment horizontal="justify" vertical="top"/>
    </xf>
    <xf numFmtId="2" fontId="14" fillId="0" borderId="13" xfId="0" applyNumberFormat="1" applyFont="1" applyFill="1" applyBorder="1" applyAlignment="1">
      <alignment horizontal="justify" wrapText="1"/>
    </xf>
    <xf numFmtId="0" fontId="4" fillId="0" borderId="13" xfId="0" applyFont="1" applyFill="1" applyBorder="1" applyAlignment="1">
      <alignment horizontal="justify" vertical="top" wrapText="1"/>
    </xf>
    <xf numFmtId="2" fontId="4" fillId="0" borderId="13" xfId="0" applyNumberFormat="1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vertical="top" wrapText="1"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 vertical="center" wrapText="1" shrinkToFit="1"/>
    </xf>
    <xf numFmtId="0" fontId="4" fillId="0" borderId="13" xfId="0" applyFont="1" applyFill="1" applyBorder="1" applyAlignment="1">
      <alignment horizontal="justify" wrapText="1"/>
    </xf>
    <xf numFmtId="2" fontId="7" fillId="0" borderId="13" xfId="0" applyNumberFormat="1" applyFont="1" applyFill="1" applyBorder="1" applyAlignment="1">
      <alignment horizontal="justify" wrapText="1"/>
    </xf>
    <xf numFmtId="49" fontId="13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left" vertical="top" wrapText="1"/>
    </xf>
    <xf numFmtId="49" fontId="13" fillId="0" borderId="13" xfId="0" applyNumberFormat="1" applyFont="1" applyFill="1" applyBorder="1" applyAlignment="1">
      <alignment horizontal="justify" vertical="top"/>
    </xf>
    <xf numFmtId="0" fontId="4" fillId="0" borderId="13" xfId="0" applyNumberFormat="1" applyFont="1" applyFill="1" applyBorder="1" applyAlignment="1">
      <alignment horizontal="justify"/>
    </xf>
    <xf numFmtId="0" fontId="4" fillId="0" borderId="13" xfId="55" applyFont="1" applyFill="1" applyBorder="1" applyAlignment="1" applyProtection="1">
      <alignment vertical="top" wrapText="1" readingOrder="1"/>
      <protection locked="0"/>
    </xf>
    <xf numFmtId="0" fontId="8" fillId="0" borderId="13" xfId="55" applyNumberFormat="1" applyFont="1" applyFill="1" applyBorder="1" applyAlignment="1" applyProtection="1">
      <alignment wrapText="1"/>
      <protection/>
    </xf>
    <xf numFmtId="49" fontId="6" fillId="0" borderId="1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left" wrapText="1"/>
    </xf>
    <xf numFmtId="0" fontId="8" fillId="0" borderId="13" xfId="0" applyNumberFormat="1" applyFont="1" applyFill="1" applyBorder="1" applyAlignment="1" applyProtection="1">
      <alignment wrapText="1"/>
      <protection/>
    </xf>
    <xf numFmtId="49" fontId="4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wrapText="1"/>
    </xf>
    <xf numFmtId="2" fontId="18" fillId="0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2" fontId="0" fillId="0" borderId="0" xfId="0" applyNumberFormat="1" applyAlignment="1">
      <alignment vertical="center"/>
    </xf>
    <xf numFmtId="0" fontId="13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wrapText="1"/>
    </xf>
    <xf numFmtId="2" fontId="0" fillId="0" borderId="0" xfId="0" applyNumberFormat="1" applyFill="1" applyAlignment="1">
      <alignment vertical="center"/>
    </xf>
    <xf numFmtId="49" fontId="4" fillId="0" borderId="13" xfId="0" applyNumberFormat="1" applyFont="1" applyFill="1" applyBorder="1" applyAlignment="1">
      <alignment horizontal="justify" vertical="top" wrapText="1"/>
    </xf>
    <xf numFmtId="0" fontId="0" fillId="34" borderId="0" xfId="0" applyFill="1" applyAlignment="1">
      <alignment vertical="center"/>
    </xf>
    <xf numFmtId="0" fontId="0" fillId="12" borderId="0" xfId="0" applyFill="1" applyAlignment="1">
      <alignment vertical="center"/>
    </xf>
    <xf numFmtId="1" fontId="4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2" fontId="16" fillId="0" borderId="13" xfId="0" applyNumberFormat="1" applyFont="1" applyFill="1" applyBorder="1" applyAlignment="1">
      <alignment horizontal="justify" wrapText="1"/>
    </xf>
    <xf numFmtId="49" fontId="15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4" fillId="35" borderId="13" xfId="55" applyNumberFormat="1" applyFont="1" applyFill="1" applyBorder="1" applyAlignment="1">
      <alignment horizontal="left" vertical="center" wrapText="1"/>
      <protection/>
    </xf>
    <xf numFmtId="49" fontId="4" fillId="35" borderId="13" xfId="0" applyNumberFormat="1" applyFont="1" applyFill="1" applyBorder="1" applyAlignment="1">
      <alignment horizontal="center"/>
    </xf>
    <xf numFmtId="49" fontId="4" fillId="35" borderId="13" xfId="0" applyNumberFormat="1" applyFont="1" applyFill="1" applyBorder="1" applyAlignment="1">
      <alignment horizontal="center" wrapText="1"/>
    </xf>
    <xf numFmtId="0" fontId="4" fillId="35" borderId="13" xfId="0" applyNumberFormat="1" applyFont="1" applyFill="1" applyBorder="1" applyAlignment="1">
      <alignment horizontal="justify" vertical="center" wrapText="1"/>
    </xf>
    <xf numFmtId="49" fontId="4" fillId="35" borderId="13" xfId="0" applyNumberFormat="1" applyFont="1" applyFill="1" applyBorder="1" applyAlignment="1">
      <alignment horizontal="center" wrapText="1"/>
    </xf>
    <xf numFmtId="0" fontId="4" fillId="35" borderId="13" xfId="0" applyNumberFormat="1" applyFont="1" applyFill="1" applyBorder="1" applyAlignment="1">
      <alignment horizontal="justify" vertical="top" wrapText="1"/>
    </xf>
    <xf numFmtId="2" fontId="4" fillId="35" borderId="13" xfId="55" applyNumberFormat="1" applyFont="1" applyFill="1" applyBorder="1" applyAlignment="1">
      <alignment wrapText="1"/>
      <protection/>
    </xf>
    <xf numFmtId="2" fontId="4" fillId="35" borderId="13" xfId="0" applyNumberFormat="1" applyFont="1" applyFill="1" applyBorder="1" applyAlignment="1">
      <alignment horizontal="justify" wrapText="1"/>
    </xf>
    <xf numFmtId="49" fontId="13" fillId="35" borderId="13" xfId="0" applyNumberFormat="1" applyFont="1" applyFill="1" applyBorder="1" applyAlignment="1">
      <alignment horizontal="center" wrapText="1"/>
    </xf>
    <xf numFmtId="0" fontId="4" fillId="35" borderId="13" xfId="0" applyNumberFormat="1" applyFont="1" applyFill="1" applyBorder="1" applyAlignment="1">
      <alignment horizontal="justify" vertical="top"/>
    </xf>
    <xf numFmtId="0" fontId="4" fillId="0" borderId="13" xfId="0" applyNumberFormat="1" applyFont="1" applyFill="1" applyBorder="1" applyAlignment="1">
      <alignment horizontal="justify" vertical="center" wrapText="1"/>
    </xf>
    <xf numFmtId="2" fontId="4" fillId="35" borderId="13" xfId="0" applyNumberFormat="1" applyFont="1" applyFill="1" applyBorder="1" applyAlignment="1">
      <alignment horizontal="justify" vertical="center" wrapText="1"/>
    </xf>
    <xf numFmtId="49" fontId="13" fillId="0" borderId="13" xfId="0" applyNumberFormat="1" applyFont="1" applyFill="1" applyBorder="1" applyAlignment="1">
      <alignment horizontal="justify" vertical="top" wrapText="1" readingOrder="1"/>
    </xf>
    <xf numFmtId="49" fontId="4" fillId="0" borderId="13" xfId="0" applyNumberFormat="1" applyFont="1" applyFill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justify" vertical="center" wrapText="1"/>
    </xf>
    <xf numFmtId="2" fontId="4" fillId="0" borderId="13" xfId="0" applyNumberFormat="1" applyFont="1" applyFill="1" applyBorder="1" applyAlignment="1">
      <alignment horizontal="justify" vertical="center" wrapText="1"/>
    </xf>
    <xf numFmtId="2" fontId="4" fillId="0" borderId="13" xfId="55" applyNumberFormat="1" applyFont="1" applyFill="1" applyBorder="1" applyAlignment="1">
      <alignment vertical="center" wrapText="1"/>
      <protection/>
    </xf>
    <xf numFmtId="49" fontId="13" fillId="0" borderId="13" xfId="0" applyNumberFormat="1" applyFont="1" applyFill="1" applyBorder="1" applyAlignment="1">
      <alignment horizontal="left" vertical="center" wrapText="1" readingOrder="1"/>
    </xf>
    <xf numFmtId="171" fontId="0" fillId="0" borderId="0" xfId="66" applyFont="1" applyAlignment="1">
      <alignment horizontal="right" vertical="center"/>
    </xf>
    <xf numFmtId="4" fontId="7" fillId="0" borderId="13" xfId="0" applyNumberFormat="1" applyFont="1" applyFill="1" applyBorder="1" applyAlignment="1">
      <alignment wrapText="1"/>
    </xf>
    <xf numFmtId="4" fontId="7" fillId="0" borderId="14" xfId="0" applyNumberFormat="1" applyFont="1" applyFill="1" applyBorder="1" applyAlignment="1">
      <alignment wrapText="1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4" fontId="4" fillId="35" borderId="13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 horizontal="right"/>
    </xf>
    <xf numFmtId="4" fontId="4" fillId="35" borderId="13" xfId="0" applyNumberFormat="1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49" fontId="4" fillId="35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49" fontId="20" fillId="35" borderId="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vertical="center" wrapText="1"/>
    </xf>
    <xf numFmtId="2" fontId="7" fillId="0" borderId="13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justify" vertical="top"/>
    </xf>
    <xf numFmtId="2" fontId="4" fillId="35" borderId="13" xfId="0" applyNumberFormat="1" applyFont="1" applyFill="1" applyBorder="1" applyAlignment="1">
      <alignment horizontal="justify" wrapText="1"/>
    </xf>
    <xf numFmtId="49" fontId="4" fillId="0" borderId="13" xfId="0" applyNumberFormat="1" applyFont="1" applyFill="1" applyBorder="1" applyAlignment="1">
      <alignment horizontal="justify" vertical="center"/>
    </xf>
    <xf numFmtId="2" fontId="21" fillId="35" borderId="13" xfId="0" applyNumberFormat="1" applyFont="1" applyFill="1" applyBorder="1" applyAlignment="1">
      <alignment horizontal="justify" wrapText="1"/>
    </xf>
    <xf numFmtId="2" fontId="4" fillId="0" borderId="13" xfId="0" applyNumberFormat="1" applyFont="1" applyBorder="1" applyAlignment="1">
      <alignment horizontal="justify" wrapText="1"/>
    </xf>
    <xf numFmtId="0" fontId="63" fillId="0" borderId="0" xfId="0" applyFont="1" applyAlignment="1">
      <alignment vertical="center" wrapText="1"/>
    </xf>
    <xf numFmtId="49" fontId="4" fillId="0" borderId="13" xfId="0" applyNumberFormat="1" applyFont="1" applyFill="1" applyBorder="1" applyAlignment="1">
      <alignment horizontal="left" vertical="center" wrapText="1" readingOrder="1"/>
    </xf>
    <xf numFmtId="0" fontId="64" fillId="0" borderId="1" xfId="33" applyNumberFormat="1" applyFont="1" applyProtection="1">
      <alignment horizontal="left" wrapText="1"/>
      <protection/>
    </xf>
    <xf numFmtId="4" fontId="7" fillId="0" borderId="13" xfId="0" applyNumberFormat="1" applyFont="1" applyFill="1" applyBorder="1" applyAlignment="1">
      <alignment horizontal="right"/>
    </xf>
    <xf numFmtId="4" fontId="4" fillId="35" borderId="13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wrapText="1"/>
    </xf>
    <xf numFmtId="0" fontId="0" fillId="0" borderId="0" xfId="0" applyFont="1" applyAlignment="1">
      <alignment vertical="center"/>
    </xf>
    <xf numFmtId="3" fontId="9" fillId="0" borderId="0" xfId="0" applyNumberFormat="1" applyFont="1" applyFill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0" xfId="33"/>
    <cellStyle name="xl8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D2DBE5"/>
      <rgbColor rgb="00C0C0C0"/>
      <rgbColor rgb="00CCFFFF"/>
      <rgbColor rgb="00FFFF00"/>
      <rgbColor rgb="00FFFFFF"/>
      <rgbColor rgb="00FFFF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1"/>
  <sheetViews>
    <sheetView tabSelected="1" view="pageBreakPreview" zoomScale="85" zoomScaleNormal="85" zoomScaleSheetLayoutView="85" zoomScalePageLayoutView="0" workbookViewId="0" topLeftCell="A1">
      <selection activeCell="A7" sqref="A7:H7"/>
    </sheetView>
  </sheetViews>
  <sheetFormatPr defaultColWidth="9.140625" defaultRowHeight="12.75" customHeight="1"/>
  <cols>
    <col min="1" max="1" width="47.57421875" style="4" customWidth="1"/>
    <col min="2" max="2" width="10.140625" style="4" customWidth="1"/>
    <col min="3" max="3" width="9.421875" style="4" customWidth="1"/>
    <col min="4" max="4" width="11.7109375" style="4" customWidth="1"/>
    <col min="5" max="5" width="12.8515625" style="4" customWidth="1"/>
    <col min="6" max="6" width="7.7109375" style="4" customWidth="1"/>
    <col min="7" max="7" width="16.421875" style="4" customWidth="1"/>
    <col min="8" max="8" width="16.140625" style="4" customWidth="1"/>
    <col min="9" max="9" width="16.8515625" style="3" customWidth="1"/>
    <col min="10" max="10" width="14.140625" style="3" bestFit="1" customWidth="1"/>
    <col min="11" max="11" width="9.140625" style="3" customWidth="1"/>
    <col min="13" max="13" width="9.421875" style="0" customWidth="1"/>
  </cols>
  <sheetData>
    <row r="1" spans="3:8" ht="15.75">
      <c r="C1" s="5"/>
      <c r="D1" s="5"/>
      <c r="E1" s="5"/>
      <c r="F1" s="5"/>
      <c r="G1" s="137" t="s">
        <v>322</v>
      </c>
      <c r="H1" s="137"/>
    </row>
    <row r="2" spans="3:8" ht="15.75">
      <c r="C2" s="5"/>
      <c r="D2" s="5"/>
      <c r="E2" s="137" t="s">
        <v>321</v>
      </c>
      <c r="F2" s="137"/>
      <c r="G2" s="137"/>
      <c r="H2" s="137"/>
    </row>
    <row r="3" spans="3:8" ht="15.75" customHeight="1">
      <c r="C3" s="137" t="s">
        <v>148</v>
      </c>
      <c r="D3" s="137"/>
      <c r="E3" s="137"/>
      <c r="F3" s="137"/>
      <c r="G3" s="137"/>
      <c r="H3" s="137"/>
    </row>
    <row r="4" spans="3:8" ht="18" customHeight="1">
      <c r="C4" s="137" t="s">
        <v>334</v>
      </c>
      <c r="D4" s="137"/>
      <c r="E4" s="137"/>
      <c r="F4" s="137"/>
      <c r="G4" s="137"/>
      <c r="H4" s="137"/>
    </row>
    <row r="5" ht="12.75" customHeight="1">
      <c r="D5" s="6"/>
    </row>
    <row r="6" spans="1:4" ht="15" hidden="1">
      <c r="A6" s="135"/>
      <c r="B6" s="135"/>
      <c r="C6" s="136"/>
      <c r="D6" s="136"/>
    </row>
    <row r="7" spans="1:8" ht="108.75" customHeight="1">
      <c r="A7" s="134" t="s">
        <v>310</v>
      </c>
      <c r="B7" s="134"/>
      <c r="C7" s="134"/>
      <c r="D7" s="134"/>
      <c r="E7" s="134"/>
      <c r="F7" s="134"/>
      <c r="G7" s="134"/>
      <c r="H7" s="134"/>
    </row>
    <row r="8" spans="1:8" ht="12.75" customHeight="1">
      <c r="A8" s="2"/>
      <c r="B8" s="2"/>
      <c r="C8" s="2"/>
      <c r="D8" s="2"/>
      <c r="E8" s="2"/>
      <c r="F8" s="2"/>
      <c r="G8" s="7"/>
      <c r="H8" s="7" t="s">
        <v>69</v>
      </c>
    </row>
    <row r="9" spans="1:13" ht="54" customHeight="1">
      <c r="A9" s="8" t="s">
        <v>18</v>
      </c>
      <c r="B9" s="122" t="s">
        <v>308</v>
      </c>
      <c r="C9" s="9" t="s">
        <v>3</v>
      </c>
      <c r="D9" s="9" t="s">
        <v>31</v>
      </c>
      <c r="E9" s="9" t="s">
        <v>24</v>
      </c>
      <c r="F9" s="9" t="s">
        <v>14</v>
      </c>
      <c r="G9" s="10" t="s">
        <v>7</v>
      </c>
      <c r="H9" s="75" t="s">
        <v>65</v>
      </c>
      <c r="J9" s="64"/>
      <c r="M9" s="66"/>
    </row>
    <row r="10" spans="1:8" ht="25.5" customHeight="1" hidden="1">
      <c r="A10" s="11" t="s">
        <v>44</v>
      </c>
      <c r="B10" s="21" t="s">
        <v>309</v>
      </c>
      <c r="C10" s="12" t="s">
        <v>3</v>
      </c>
      <c r="D10" s="12" t="s">
        <v>31</v>
      </c>
      <c r="E10" s="12" t="s">
        <v>24</v>
      </c>
      <c r="F10" s="12" t="s">
        <v>14</v>
      </c>
      <c r="G10" s="13" t="s">
        <v>7</v>
      </c>
      <c r="H10" s="76"/>
    </row>
    <row r="11" spans="1:8" ht="13.5" customHeight="1" hidden="1">
      <c r="A11" s="14" t="s">
        <v>17</v>
      </c>
      <c r="B11" s="21" t="s">
        <v>309</v>
      </c>
      <c r="C11" s="15"/>
      <c r="D11" s="15"/>
      <c r="E11" s="15" t="s">
        <v>26</v>
      </c>
      <c r="F11" s="15"/>
      <c r="G11" s="16">
        <v>30734408.5</v>
      </c>
      <c r="H11" s="76"/>
    </row>
    <row r="12" spans="1:8" ht="20.25" customHeight="1">
      <c r="A12" s="23" t="s">
        <v>6</v>
      </c>
      <c r="B12" s="21" t="s">
        <v>309</v>
      </c>
      <c r="C12" s="15" t="s">
        <v>39</v>
      </c>
      <c r="D12" s="15"/>
      <c r="E12" s="15" t="s">
        <v>26</v>
      </c>
      <c r="F12" s="15"/>
      <c r="G12" s="107">
        <f>G13+G21+G53+G59+G47</f>
        <v>10261290.389999999</v>
      </c>
      <c r="H12" s="107">
        <f>H13+H21+H53+H59</f>
        <v>4000</v>
      </c>
    </row>
    <row r="13" spans="1:8" ht="45" customHeight="1">
      <c r="A13" s="14" t="s">
        <v>30</v>
      </c>
      <c r="B13" s="21" t="s">
        <v>309</v>
      </c>
      <c r="C13" s="15" t="s">
        <v>39</v>
      </c>
      <c r="D13" s="15" t="s">
        <v>40</v>
      </c>
      <c r="E13" s="15" t="s">
        <v>26</v>
      </c>
      <c r="F13" s="15"/>
      <c r="G13" s="107">
        <f aca="true" t="shared" si="0" ref="G13:H17">G14</f>
        <v>2206555</v>
      </c>
      <c r="H13" s="107">
        <f t="shared" si="0"/>
        <v>0</v>
      </c>
    </row>
    <row r="14" spans="1:8" ht="16.5" customHeight="1">
      <c r="A14" s="24" t="s">
        <v>64</v>
      </c>
      <c r="B14" s="22" t="s">
        <v>309</v>
      </c>
      <c r="C14" s="22" t="s">
        <v>39</v>
      </c>
      <c r="D14" s="22" t="s">
        <v>40</v>
      </c>
      <c r="E14" s="22" t="s">
        <v>86</v>
      </c>
      <c r="F14" s="15"/>
      <c r="G14" s="108">
        <f t="shared" si="0"/>
        <v>2206555</v>
      </c>
      <c r="H14" s="108">
        <f t="shared" si="0"/>
        <v>0</v>
      </c>
    </row>
    <row r="15" spans="1:8" ht="30" customHeight="1">
      <c r="A15" s="24" t="s">
        <v>73</v>
      </c>
      <c r="B15" s="22" t="s">
        <v>309</v>
      </c>
      <c r="C15" s="22" t="s">
        <v>39</v>
      </c>
      <c r="D15" s="22" t="s">
        <v>40</v>
      </c>
      <c r="E15" s="22" t="s">
        <v>187</v>
      </c>
      <c r="F15" s="15"/>
      <c r="G15" s="108">
        <f t="shared" si="0"/>
        <v>2206555</v>
      </c>
      <c r="H15" s="108">
        <f t="shared" si="0"/>
        <v>0</v>
      </c>
    </row>
    <row r="16" spans="1:8" ht="27" customHeight="1">
      <c r="A16" s="25" t="s">
        <v>74</v>
      </c>
      <c r="B16" s="22" t="s">
        <v>309</v>
      </c>
      <c r="C16" s="18" t="s">
        <v>39</v>
      </c>
      <c r="D16" s="18" t="s">
        <v>40</v>
      </c>
      <c r="E16" s="18" t="s">
        <v>188</v>
      </c>
      <c r="F16" s="18"/>
      <c r="G16" s="109">
        <f t="shared" si="0"/>
        <v>2206555</v>
      </c>
      <c r="H16" s="109">
        <f t="shared" si="0"/>
        <v>0</v>
      </c>
    </row>
    <row r="17" spans="1:8" ht="67.5" customHeight="1">
      <c r="A17" s="26" t="s">
        <v>77</v>
      </c>
      <c r="B17" s="22" t="s">
        <v>309</v>
      </c>
      <c r="C17" s="18" t="s">
        <v>39</v>
      </c>
      <c r="D17" s="18" t="s">
        <v>40</v>
      </c>
      <c r="E17" s="18" t="s">
        <v>188</v>
      </c>
      <c r="F17" s="18" t="s">
        <v>45</v>
      </c>
      <c r="G17" s="109">
        <f t="shared" si="0"/>
        <v>2206555</v>
      </c>
      <c r="H17" s="109">
        <f t="shared" si="0"/>
        <v>0</v>
      </c>
    </row>
    <row r="18" spans="1:8" ht="30" customHeight="1">
      <c r="A18" s="27" t="s">
        <v>84</v>
      </c>
      <c r="B18" s="22" t="s">
        <v>309</v>
      </c>
      <c r="C18" s="18" t="s">
        <v>39</v>
      </c>
      <c r="D18" s="18" t="s">
        <v>40</v>
      </c>
      <c r="E18" s="18" t="s">
        <v>188</v>
      </c>
      <c r="F18" s="18" t="s">
        <v>29</v>
      </c>
      <c r="G18" s="109">
        <f>G19+G20</f>
        <v>2206555</v>
      </c>
      <c r="H18" s="109">
        <f>H19+H20</f>
        <v>0</v>
      </c>
    </row>
    <row r="19" spans="1:8" ht="30.75" customHeight="1">
      <c r="A19" s="27" t="s">
        <v>108</v>
      </c>
      <c r="B19" s="22" t="s">
        <v>309</v>
      </c>
      <c r="C19" s="18" t="s">
        <v>39</v>
      </c>
      <c r="D19" s="18" t="s">
        <v>40</v>
      </c>
      <c r="E19" s="18" t="s">
        <v>188</v>
      </c>
      <c r="F19" s="18" t="s">
        <v>27</v>
      </c>
      <c r="G19" s="109">
        <f>1397055+300000</f>
        <v>1697055</v>
      </c>
      <c r="H19" s="109">
        <v>0</v>
      </c>
    </row>
    <row r="20" spans="1:8" ht="27.75" customHeight="1">
      <c r="A20" s="45" t="s">
        <v>113</v>
      </c>
      <c r="B20" s="22" t="s">
        <v>309</v>
      </c>
      <c r="C20" s="18" t="s">
        <v>39</v>
      </c>
      <c r="D20" s="18" t="s">
        <v>40</v>
      </c>
      <c r="E20" s="18" t="s">
        <v>188</v>
      </c>
      <c r="F20" s="18" t="s">
        <v>112</v>
      </c>
      <c r="G20" s="109">
        <f>421500+88000</f>
        <v>509500</v>
      </c>
      <c r="H20" s="109">
        <v>0</v>
      </c>
    </row>
    <row r="21" spans="1:10" ht="51">
      <c r="A21" s="14" t="s">
        <v>33</v>
      </c>
      <c r="B21" s="21" t="s">
        <v>309</v>
      </c>
      <c r="C21" s="15" t="s">
        <v>39</v>
      </c>
      <c r="D21" s="15" t="s">
        <v>37</v>
      </c>
      <c r="E21" s="22" t="s">
        <v>55</v>
      </c>
      <c r="F21" s="15"/>
      <c r="G21" s="107">
        <f aca="true" t="shared" si="1" ref="G21:H23">G22</f>
        <v>3266165.59</v>
      </c>
      <c r="H21" s="107">
        <f t="shared" si="1"/>
        <v>0</v>
      </c>
      <c r="J21" s="69"/>
    </row>
    <row r="22" spans="1:8" ht="28.5" customHeight="1">
      <c r="A22" s="24" t="s">
        <v>254</v>
      </c>
      <c r="B22" s="22" t="s">
        <v>309</v>
      </c>
      <c r="C22" s="22" t="s">
        <v>39</v>
      </c>
      <c r="D22" s="22" t="s">
        <v>37</v>
      </c>
      <c r="E22" s="22" t="s">
        <v>88</v>
      </c>
      <c r="F22" s="15"/>
      <c r="G22" s="108">
        <f t="shared" si="1"/>
        <v>3266165.59</v>
      </c>
      <c r="H22" s="108">
        <f t="shared" si="1"/>
        <v>0</v>
      </c>
    </row>
    <row r="23" spans="1:10" ht="42.75" customHeight="1">
      <c r="A23" s="28" t="s">
        <v>66</v>
      </c>
      <c r="B23" s="22" t="s">
        <v>309</v>
      </c>
      <c r="C23" s="22" t="s">
        <v>39</v>
      </c>
      <c r="D23" s="22" t="s">
        <v>37</v>
      </c>
      <c r="E23" s="22" t="s">
        <v>89</v>
      </c>
      <c r="F23" s="15"/>
      <c r="G23" s="108">
        <f t="shared" si="1"/>
        <v>3266165.59</v>
      </c>
      <c r="H23" s="108">
        <f t="shared" si="1"/>
        <v>0</v>
      </c>
      <c r="J23" s="69"/>
    </row>
    <row r="24" spans="1:8" ht="39" customHeight="1">
      <c r="A24" s="67" t="s">
        <v>102</v>
      </c>
      <c r="B24" s="22" t="s">
        <v>309</v>
      </c>
      <c r="C24" s="22" t="s">
        <v>39</v>
      </c>
      <c r="D24" s="22" t="s">
        <v>37</v>
      </c>
      <c r="E24" s="22" t="s">
        <v>103</v>
      </c>
      <c r="F24" s="15"/>
      <c r="G24" s="108">
        <f>G25+G30+G43+G36</f>
        <v>3266165.59</v>
      </c>
      <c r="H24" s="108">
        <f>H25+H30+H43+H36</f>
        <v>0</v>
      </c>
    </row>
    <row r="25" spans="1:8" ht="34.5" customHeight="1">
      <c r="A25" s="17" t="s">
        <v>78</v>
      </c>
      <c r="B25" s="22" t="s">
        <v>309</v>
      </c>
      <c r="C25" s="18" t="s">
        <v>39</v>
      </c>
      <c r="D25" s="18" t="s">
        <v>37</v>
      </c>
      <c r="E25" s="18" t="s">
        <v>107</v>
      </c>
      <c r="F25" s="18"/>
      <c r="G25" s="108">
        <f>G26</f>
        <v>1442779</v>
      </c>
      <c r="H25" s="108">
        <f>H26</f>
        <v>0</v>
      </c>
    </row>
    <row r="26" spans="1:8" ht="54" customHeight="1">
      <c r="A26" s="29" t="s">
        <v>77</v>
      </c>
      <c r="B26" s="22" t="s">
        <v>309</v>
      </c>
      <c r="C26" s="18" t="s">
        <v>39</v>
      </c>
      <c r="D26" s="18" t="s">
        <v>37</v>
      </c>
      <c r="E26" s="18" t="s">
        <v>107</v>
      </c>
      <c r="F26" s="18" t="s">
        <v>45</v>
      </c>
      <c r="G26" s="108">
        <f>G27</f>
        <v>1442779</v>
      </c>
      <c r="H26" s="108">
        <f>H27</f>
        <v>0</v>
      </c>
    </row>
    <row r="27" spans="1:8" ht="26.25" customHeight="1">
      <c r="A27" s="30" t="s">
        <v>80</v>
      </c>
      <c r="B27" s="22" t="s">
        <v>309</v>
      </c>
      <c r="C27" s="18" t="s">
        <v>39</v>
      </c>
      <c r="D27" s="18" t="s">
        <v>37</v>
      </c>
      <c r="E27" s="18" t="s">
        <v>107</v>
      </c>
      <c r="F27" s="18" t="s">
        <v>29</v>
      </c>
      <c r="G27" s="108">
        <f>G28+G29</f>
        <v>1442779</v>
      </c>
      <c r="H27" s="108">
        <f>H28</f>
        <v>0</v>
      </c>
    </row>
    <row r="28" spans="1:12" ht="26.25" customHeight="1">
      <c r="A28" s="27" t="s">
        <v>108</v>
      </c>
      <c r="B28" s="22" t="s">
        <v>309</v>
      </c>
      <c r="C28" s="18" t="s">
        <v>39</v>
      </c>
      <c r="D28" s="18" t="s">
        <v>37</v>
      </c>
      <c r="E28" s="18" t="s">
        <v>107</v>
      </c>
      <c r="F28" s="18" t="s">
        <v>27</v>
      </c>
      <c r="G28" s="108">
        <f>930279+180000</f>
        <v>1110279</v>
      </c>
      <c r="H28" s="108">
        <v>0</v>
      </c>
      <c r="L28" s="3"/>
    </row>
    <row r="29" spans="1:12" ht="27" customHeight="1">
      <c r="A29" s="67" t="s">
        <v>113</v>
      </c>
      <c r="B29" s="22" t="s">
        <v>309</v>
      </c>
      <c r="C29" s="18" t="s">
        <v>39</v>
      </c>
      <c r="D29" s="18" t="s">
        <v>37</v>
      </c>
      <c r="E29" s="18" t="s">
        <v>107</v>
      </c>
      <c r="F29" s="18" t="s">
        <v>112</v>
      </c>
      <c r="G29" s="108">
        <f>280500+52000</f>
        <v>332500</v>
      </c>
      <c r="H29" s="108">
        <v>0</v>
      </c>
      <c r="L29" s="3"/>
    </row>
    <row r="30" spans="1:8" ht="25.5">
      <c r="A30" s="17" t="s">
        <v>75</v>
      </c>
      <c r="B30" s="22" t="s">
        <v>309</v>
      </c>
      <c r="C30" s="18" t="s">
        <v>39</v>
      </c>
      <c r="D30" s="18" t="s">
        <v>37</v>
      </c>
      <c r="E30" s="18" t="s">
        <v>109</v>
      </c>
      <c r="F30" s="18"/>
      <c r="G30" s="109">
        <f>G31</f>
        <v>1783877.26</v>
      </c>
      <c r="H30" s="109">
        <v>0</v>
      </c>
    </row>
    <row r="31" spans="1:8" ht="69" customHeight="1">
      <c r="A31" s="27" t="s">
        <v>77</v>
      </c>
      <c r="B31" s="22" t="s">
        <v>309</v>
      </c>
      <c r="C31" s="18" t="s">
        <v>39</v>
      </c>
      <c r="D31" s="18" t="s">
        <v>37</v>
      </c>
      <c r="E31" s="18" t="s">
        <v>109</v>
      </c>
      <c r="F31" s="18" t="s">
        <v>45</v>
      </c>
      <c r="G31" s="109">
        <f>G32</f>
        <v>1783877.26</v>
      </c>
      <c r="H31" s="109">
        <f>H32</f>
        <v>0</v>
      </c>
    </row>
    <row r="32" spans="1:8" ht="25.5">
      <c r="A32" s="17" t="s">
        <v>80</v>
      </c>
      <c r="B32" s="22" t="s">
        <v>309</v>
      </c>
      <c r="C32" s="18" t="s">
        <v>39</v>
      </c>
      <c r="D32" s="18" t="s">
        <v>37</v>
      </c>
      <c r="E32" s="18" t="s">
        <v>109</v>
      </c>
      <c r="F32" s="18" t="s">
        <v>29</v>
      </c>
      <c r="G32" s="109">
        <f>G33+G34+G35</f>
        <v>1783877.26</v>
      </c>
      <c r="H32" s="109">
        <f>H33</f>
        <v>0</v>
      </c>
    </row>
    <row r="33" spans="1:8" ht="27.75" customHeight="1">
      <c r="A33" s="27" t="s">
        <v>108</v>
      </c>
      <c r="B33" s="22" t="s">
        <v>309</v>
      </c>
      <c r="C33" s="18" t="s">
        <v>39</v>
      </c>
      <c r="D33" s="18" t="s">
        <v>37</v>
      </c>
      <c r="E33" s="18" t="s">
        <v>109</v>
      </c>
      <c r="F33" s="18" t="s">
        <v>27</v>
      </c>
      <c r="G33" s="109">
        <f>1588240.16-200000</f>
        <v>1388240.16</v>
      </c>
      <c r="H33" s="109">
        <v>0</v>
      </c>
    </row>
    <row r="34" spans="1:8" ht="38.25">
      <c r="A34" s="27" t="s">
        <v>81</v>
      </c>
      <c r="B34" s="22" t="s">
        <v>309</v>
      </c>
      <c r="C34" s="18" t="s">
        <v>39</v>
      </c>
      <c r="D34" s="18" t="s">
        <v>37</v>
      </c>
      <c r="E34" s="18" t="s">
        <v>109</v>
      </c>
      <c r="F34" s="18" t="s">
        <v>28</v>
      </c>
      <c r="G34" s="109">
        <f>2000+13987.1</f>
        <v>15987.1</v>
      </c>
      <c r="H34" s="109">
        <v>0</v>
      </c>
    </row>
    <row r="35" spans="1:13" ht="40.5" customHeight="1">
      <c r="A35" s="67" t="s">
        <v>113</v>
      </c>
      <c r="B35" s="22" t="s">
        <v>309</v>
      </c>
      <c r="C35" s="18" t="s">
        <v>39</v>
      </c>
      <c r="D35" s="18" t="s">
        <v>37</v>
      </c>
      <c r="E35" s="18" t="s">
        <v>109</v>
      </c>
      <c r="F35" s="18" t="s">
        <v>112</v>
      </c>
      <c r="G35" s="109">
        <f>479650-100000</f>
        <v>379650</v>
      </c>
      <c r="H35" s="109">
        <v>0</v>
      </c>
      <c r="K35" s="72"/>
      <c r="M35" s="3"/>
    </row>
    <row r="36" spans="1:8" ht="32.25" customHeight="1">
      <c r="A36" s="67" t="s">
        <v>157</v>
      </c>
      <c r="B36" s="22" t="s">
        <v>309</v>
      </c>
      <c r="C36" s="18" t="s">
        <v>39</v>
      </c>
      <c r="D36" s="18" t="s">
        <v>37</v>
      </c>
      <c r="E36" s="18" t="s">
        <v>110</v>
      </c>
      <c r="F36" s="18"/>
      <c r="G36" s="109">
        <f>G37+G40</f>
        <v>1000</v>
      </c>
      <c r="H36" s="109">
        <f aca="true" t="shared" si="2" ref="G36:H38">H37</f>
        <v>0</v>
      </c>
    </row>
    <row r="37" spans="1:8" ht="27" customHeight="1">
      <c r="A37" s="27" t="s">
        <v>142</v>
      </c>
      <c r="B37" s="22" t="s">
        <v>309</v>
      </c>
      <c r="C37" s="18" t="s">
        <v>39</v>
      </c>
      <c r="D37" s="18" t="s">
        <v>37</v>
      </c>
      <c r="E37" s="18" t="s">
        <v>110</v>
      </c>
      <c r="F37" s="18" t="s">
        <v>10</v>
      </c>
      <c r="G37" s="109">
        <f t="shared" si="2"/>
        <v>792.52</v>
      </c>
      <c r="H37" s="109">
        <f t="shared" si="2"/>
        <v>0</v>
      </c>
    </row>
    <row r="38" spans="1:8" ht="29.25" customHeight="1">
      <c r="A38" s="30" t="s">
        <v>67</v>
      </c>
      <c r="B38" s="22" t="s">
        <v>309</v>
      </c>
      <c r="C38" s="18" t="s">
        <v>39</v>
      </c>
      <c r="D38" s="18" t="s">
        <v>37</v>
      </c>
      <c r="E38" s="18" t="s">
        <v>110</v>
      </c>
      <c r="F38" s="18" t="s">
        <v>15</v>
      </c>
      <c r="G38" s="109">
        <f t="shared" si="2"/>
        <v>792.52</v>
      </c>
      <c r="H38" s="109">
        <f t="shared" si="2"/>
        <v>0</v>
      </c>
    </row>
    <row r="39" spans="1:8" ht="18.75" customHeight="1">
      <c r="A39" s="30" t="s">
        <v>165</v>
      </c>
      <c r="B39" s="22" t="s">
        <v>309</v>
      </c>
      <c r="C39" s="18" t="s">
        <v>39</v>
      </c>
      <c r="D39" s="18" t="s">
        <v>37</v>
      </c>
      <c r="E39" s="18" t="s">
        <v>110</v>
      </c>
      <c r="F39" s="18" t="s">
        <v>16</v>
      </c>
      <c r="G39" s="109">
        <v>792.52</v>
      </c>
      <c r="H39" s="109">
        <v>0</v>
      </c>
    </row>
    <row r="40" spans="1:8" ht="18.75" customHeight="1">
      <c r="A40" s="24" t="s">
        <v>51</v>
      </c>
      <c r="B40" s="22" t="s">
        <v>309</v>
      </c>
      <c r="C40" s="18" t="s">
        <v>39</v>
      </c>
      <c r="D40" s="18" t="s">
        <v>37</v>
      </c>
      <c r="E40" s="18" t="s">
        <v>323</v>
      </c>
      <c r="F40" s="18" t="s">
        <v>50</v>
      </c>
      <c r="G40" s="109">
        <f>G41</f>
        <v>207.48</v>
      </c>
      <c r="H40" s="109">
        <v>0</v>
      </c>
    </row>
    <row r="41" spans="1:8" ht="18.75" customHeight="1">
      <c r="A41" s="24" t="s">
        <v>136</v>
      </c>
      <c r="B41" s="22" t="s">
        <v>309</v>
      </c>
      <c r="C41" s="18" t="s">
        <v>39</v>
      </c>
      <c r="D41" s="18" t="s">
        <v>37</v>
      </c>
      <c r="E41" s="18" t="s">
        <v>323</v>
      </c>
      <c r="F41" s="18" t="s">
        <v>138</v>
      </c>
      <c r="G41" s="109">
        <f>G42</f>
        <v>207.48</v>
      </c>
      <c r="H41" s="109">
        <v>0</v>
      </c>
    </row>
    <row r="42" spans="1:8" ht="18.75" customHeight="1">
      <c r="A42" s="24" t="s">
        <v>137</v>
      </c>
      <c r="B42" s="22" t="s">
        <v>309</v>
      </c>
      <c r="C42" s="18" t="s">
        <v>39</v>
      </c>
      <c r="D42" s="18" t="s">
        <v>37</v>
      </c>
      <c r="E42" s="18" t="s">
        <v>323</v>
      </c>
      <c r="F42" s="18" t="s">
        <v>324</v>
      </c>
      <c r="G42" s="109">
        <v>207.48</v>
      </c>
      <c r="H42" s="109">
        <v>0</v>
      </c>
    </row>
    <row r="43" spans="1:8" ht="54" customHeight="1">
      <c r="A43" s="31" t="s">
        <v>76</v>
      </c>
      <c r="B43" s="22" t="s">
        <v>309</v>
      </c>
      <c r="C43" s="18" t="s">
        <v>39</v>
      </c>
      <c r="D43" s="18" t="s">
        <v>37</v>
      </c>
      <c r="E43" s="18" t="s">
        <v>111</v>
      </c>
      <c r="F43" s="18"/>
      <c r="G43" s="109">
        <f aca="true" t="shared" si="3" ref="G43:H45">G44</f>
        <v>38509.33</v>
      </c>
      <c r="H43" s="109">
        <f t="shared" si="3"/>
        <v>0</v>
      </c>
    </row>
    <row r="44" spans="1:8" ht="61.5" customHeight="1">
      <c r="A44" s="31" t="s">
        <v>77</v>
      </c>
      <c r="B44" s="22" t="s">
        <v>309</v>
      </c>
      <c r="C44" s="18" t="s">
        <v>39</v>
      </c>
      <c r="D44" s="18" t="s">
        <v>37</v>
      </c>
      <c r="E44" s="18" t="s">
        <v>111</v>
      </c>
      <c r="F44" s="18" t="s">
        <v>45</v>
      </c>
      <c r="G44" s="109">
        <f t="shared" si="3"/>
        <v>38509.33</v>
      </c>
      <c r="H44" s="109">
        <f t="shared" si="3"/>
        <v>0</v>
      </c>
    </row>
    <row r="45" spans="1:8" ht="28.5" customHeight="1">
      <c r="A45" s="31" t="s">
        <v>80</v>
      </c>
      <c r="B45" s="22" t="s">
        <v>309</v>
      </c>
      <c r="C45" s="18" t="s">
        <v>39</v>
      </c>
      <c r="D45" s="18" t="s">
        <v>37</v>
      </c>
      <c r="E45" s="18" t="s">
        <v>111</v>
      </c>
      <c r="F45" s="18" t="s">
        <v>29</v>
      </c>
      <c r="G45" s="109">
        <f t="shared" si="3"/>
        <v>38509.33</v>
      </c>
      <c r="H45" s="109">
        <f t="shared" si="3"/>
        <v>0</v>
      </c>
    </row>
    <row r="46" spans="1:8" ht="38.25" customHeight="1">
      <c r="A46" s="30" t="s">
        <v>81</v>
      </c>
      <c r="B46" s="22" t="s">
        <v>309</v>
      </c>
      <c r="C46" s="18" t="s">
        <v>39</v>
      </c>
      <c r="D46" s="18" t="s">
        <v>37</v>
      </c>
      <c r="E46" s="18" t="s">
        <v>111</v>
      </c>
      <c r="F46" s="18" t="s">
        <v>28</v>
      </c>
      <c r="G46" s="109">
        <v>38509.33</v>
      </c>
      <c r="H46" s="109">
        <v>0</v>
      </c>
    </row>
    <row r="47" spans="1:8" ht="42" customHeight="1">
      <c r="A47" s="59" t="s">
        <v>135</v>
      </c>
      <c r="B47" s="21" t="s">
        <v>309</v>
      </c>
      <c r="C47" s="21" t="s">
        <v>39</v>
      </c>
      <c r="D47" s="21" t="s">
        <v>130</v>
      </c>
      <c r="E47" s="21"/>
      <c r="F47" s="21"/>
      <c r="G47" s="110">
        <f>G48</f>
        <v>89138.62</v>
      </c>
      <c r="H47" s="109">
        <f>H48</f>
        <v>0</v>
      </c>
    </row>
    <row r="48" spans="1:8" ht="19.5" customHeight="1">
      <c r="A48" s="17" t="s">
        <v>64</v>
      </c>
      <c r="B48" s="22" t="s">
        <v>309</v>
      </c>
      <c r="C48" s="18" t="s">
        <v>39</v>
      </c>
      <c r="D48" s="18" t="s">
        <v>130</v>
      </c>
      <c r="E48" s="18" t="s">
        <v>86</v>
      </c>
      <c r="F48" s="18"/>
      <c r="G48" s="109">
        <f>G49</f>
        <v>89138.62</v>
      </c>
      <c r="H48" s="109">
        <f>H49</f>
        <v>0</v>
      </c>
    </row>
    <row r="49" spans="1:8" ht="56.25" customHeight="1">
      <c r="A49" s="48" t="s">
        <v>237</v>
      </c>
      <c r="B49" s="22" t="s">
        <v>309</v>
      </c>
      <c r="C49" s="18" t="s">
        <v>39</v>
      </c>
      <c r="D49" s="18" t="s">
        <v>130</v>
      </c>
      <c r="E49" s="18" t="s">
        <v>92</v>
      </c>
      <c r="F49" s="18"/>
      <c r="G49" s="109">
        <f>G50</f>
        <v>89138.62</v>
      </c>
      <c r="H49" s="109">
        <f>H51</f>
        <v>0</v>
      </c>
    </row>
    <row r="50" spans="1:8" ht="64.5" customHeight="1">
      <c r="A50" s="41" t="s">
        <v>238</v>
      </c>
      <c r="B50" s="22" t="s">
        <v>309</v>
      </c>
      <c r="C50" s="18" t="s">
        <v>39</v>
      </c>
      <c r="D50" s="18" t="s">
        <v>130</v>
      </c>
      <c r="E50" s="18" t="s">
        <v>129</v>
      </c>
      <c r="F50" s="18"/>
      <c r="G50" s="109">
        <f>G51</f>
        <v>89138.62</v>
      </c>
      <c r="H50" s="109">
        <f>H51</f>
        <v>0</v>
      </c>
    </row>
    <row r="51" spans="1:8" ht="18.75" customHeight="1">
      <c r="A51" s="26" t="s">
        <v>57</v>
      </c>
      <c r="B51" s="22" t="s">
        <v>309</v>
      </c>
      <c r="C51" s="18" t="s">
        <v>39</v>
      </c>
      <c r="D51" s="18" t="s">
        <v>130</v>
      </c>
      <c r="E51" s="18" t="s">
        <v>129</v>
      </c>
      <c r="F51" s="18" t="s">
        <v>19</v>
      </c>
      <c r="G51" s="109">
        <f>G52</f>
        <v>89138.62</v>
      </c>
      <c r="H51" s="109">
        <f>H52</f>
        <v>0</v>
      </c>
    </row>
    <row r="52" spans="1:8" ht="16.5" customHeight="1">
      <c r="A52" s="26" t="s">
        <v>2</v>
      </c>
      <c r="B52" s="22" t="s">
        <v>309</v>
      </c>
      <c r="C52" s="18" t="s">
        <v>39</v>
      </c>
      <c r="D52" s="18" t="s">
        <v>130</v>
      </c>
      <c r="E52" s="18" t="s">
        <v>129</v>
      </c>
      <c r="F52" s="18" t="s">
        <v>58</v>
      </c>
      <c r="G52" s="109">
        <v>89138.62</v>
      </c>
      <c r="H52" s="109">
        <v>0</v>
      </c>
    </row>
    <row r="53" spans="1:8" ht="15.75">
      <c r="A53" s="32" t="s">
        <v>49</v>
      </c>
      <c r="B53" s="21" t="s">
        <v>309</v>
      </c>
      <c r="C53" s="15" t="s">
        <v>39</v>
      </c>
      <c r="D53" s="15" t="s">
        <v>48</v>
      </c>
      <c r="E53" s="18"/>
      <c r="F53" s="18"/>
      <c r="G53" s="110">
        <f aca="true" t="shared" si="4" ref="G53:H57">G54</f>
        <v>20000</v>
      </c>
      <c r="H53" s="110">
        <f t="shared" si="4"/>
        <v>0</v>
      </c>
    </row>
    <row r="54" spans="1:8" ht="14.25" customHeight="1">
      <c r="A54" s="17" t="s">
        <v>64</v>
      </c>
      <c r="B54" s="22" t="s">
        <v>309</v>
      </c>
      <c r="C54" s="22" t="s">
        <v>39</v>
      </c>
      <c r="D54" s="22" t="s">
        <v>48</v>
      </c>
      <c r="E54" s="18" t="s">
        <v>86</v>
      </c>
      <c r="F54" s="18"/>
      <c r="G54" s="108">
        <f t="shared" si="4"/>
        <v>20000</v>
      </c>
      <c r="H54" s="108">
        <f t="shared" si="4"/>
        <v>0</v>
      </c>
    </row>
    <row r="55" spans="1:8" ht="15.75" customHeight="1">
      <c r="A55" s="17" t="s">
        <v>79</v>
      </c>
      <c r="B55" s="22" t="s">
        <v>309</v>
      </c>
      <c r="C55" s="22" t="s">
        <v>39</v>
      </c>
      <c r="D55" s="22" t="s">
        <v>48</v>
      </c>
      <c r="E55" s="18" t="s">
        <v>93</v>
      </c>
      <c r="F55" s="18"/>
      <c r="G55" s="108">
        <f t="shared" si="4"/>
        <v>20000</v>
      </c>
      <c r="H55" s="108">
        <f t="shared" si="4"/>
        <v>0</v>
      </c>
    </row>
    <row r="56" spans="1:8" ht="29.25" customHeight="1">
      <c r="A56" s="17" t="s">
        <v>82</v>
      </c>
      <c r="B56" s="22" t="s">
        <v>309</v>
      </c>
      <c r="C56" s="22" t="s">
        <v>39</v>
      </c>
      <c r="D56" s="22" t="s">
        <v>48</v>
      </c>
      <c r="E56" s="18" t="s">
        <v>90</v>
      </c>
      <c r="F56" s="18"/>
      <c r="G56" s="109">
        <f t="shared" si="4"/>
        <v>20000</v>
      </c>
      <c r="H56" s="109">
        <f t="shared" si="4"/>
        <v>0</v>
      </c>
    </row>
    <row r="57" spans="1:8" ht="17.25" customHeight="1">
      <c r="A57" s="24" t="s">
        <v>51</v>
      </c>
      <c r="B57" s="22" t="s">
        <v>309</v>
      </c>
      <c r="C57" s="22" t="s">
        <v>39</v>
      </c>
      <c r="D57" s="22" t="s">
        <v>48</v>
      </c>
      <c r="E57" s="18" t="s">
        <v>90</v>
      </c>
      <c r="F57" s="18" t="s">
        <v>50</v>
      </c>
      <c r="G57" s="109">
        <f t="shared" si="4"/>
        <v>20000</v>
      </c>
      <c r="H57" s="109">
        <f t="shared" si="4"/>
        <v>0</v>
      </c>
    </row>
    <row r="58" spans="1:12" ht="18.75" customHeight="1">
      <c r="A58" s="24" t="s">
        <v>53</v>
      </c>
      <c r="B58" s="22" t="s">
        <v>309</v>
      </c>
      <c r="C58" s="22" t="s">
        <v>39</v>
      </c>
      <c r="D58" s="22" t="s">
        <v>48</v>
      </c>
      <c r="E58" s="18" t="s">
        <v>90</v>
      </c>
      <c r="F58" s="18" t="s">
        <v>52</v>
      </c>
      <c r="G58" s="109">
        <v>20000</v>
      </c>
      <c r="H58" s="109">
        <v>0</v>
      </c>
      <c r="L58" s="3"/>
    </row>
    <row r="59" spans="1:8" ht="16.5" customHeight="1">
      <c r="A59" s="33" t="s">
        <v>47</v>
      </c>
      <c r="B59" s="21" t="s">
        <v>309</v>
      </c>
      <c r="C59" s="15" t="s">
        <v>39</v>
      </c>
      <c r="D59" s="15" t="s">
        <v>34</v>
      </c>
      <c r="E59" s="15" t="s">
        <v>26</v>
      </c>
      <c r="F59" s="15"/>
      <c r="G59" s="107">
        <f>G60+G67+G78+G89</f>
        <v>4679431.18</v>
      </c>
      <c r="H59" s="107">
        <f>H60+H67+H78+H89</f>
        <v>4000</v>
      </c>
    </row>
    <row r="60" spans="1:8" ht="29.25" customHeight="1">
      <c r="A60" s="34" t="s">
        <v>255</v>
      </c>
      <c r="B60" s="22" t="s">
        <v>309</v>
      </c>
      <c r="C60" s="22" t="s">
        <v>39</v>
      </c>
      <c r="D60" s="22" t="s">
        <v>34</v>
      </c>
      <c r="E60" s="22" t="s">
        <v>88</v>
      </c>
      <c r="F60" s="15"/>
      <c r="G60" s="108">
        <f>G61</f>
        <v>4000</v>
      </c>
      <c r="H60" s="108">
        <f>H61</f>
        <v>4000</v>
      </c>
    </row>
    <row r="61" spans="1:8" ht="43.5" customHeight="1">
      <c r="A61" s="24" t="s">
        <v>66</v>
      </c>
      <c r="B61" s="22" t="s">
        <v>309</v>
      </c>
      <c r="C61" s="22" t="s">
        <v>39</v>
      </c>
      <c r="D61" s="22" t="s">
        <v>34</v>
      </c>
      <c r="E61" s="22" t="s">
        <v>89</v>
      </c>
      <c r="F61" s="15"/>
      <c r="G61" s="108">
        <f>G63</f>
        <v>4000</v>
      </c>
      <c r="H61" s="108">
        <f>H63</f>
        <v>4000</v>
      </c>
    </row>
    <row r="62" spans="1:9" ht="52.5" customHeight="1">
      <c r="A62" s="67" t="s">
        <v>102</v>
      </c>
      <c r="B62" s="22" t="s">
        <v>309</v>
      </c>
      <c r="C62" s="22" t="s">
        <v>39</v>
      </c>
      <c r="D62" s="22" t="s">
        <v>34</v>
      </c>
      <c r="E62" s="22" t="s">
        <v>103</v>
      </c>
      <c r="F62" s="15"/>
      <c r="G62" s="108">
        <f aca="true" t="shared" si="5" ref="G62:H64">G63</f>
        <v>4000</v>
      </c>
      <c r="H62" s="108">
        <f t="shared" si="5"/>
        <v>4000</v>
      </c>
      <c r="I62" s="118"/>
    </row>
    <row r="63" spans="1:8" ht="88.5" customHeight="1">
      <c r="A63" s="24" t="s">
        <v>140</v>
      </c>
      <c r="B63" s="22" t="s">
        <v>309</v>
      </c>
      <c r="C63" s="18" t="s">
        <v>39</v>
      </c>
      <c r="D63" s="18" t="s">
        <v>34</v>
      </c>
      <c r="E63" s="35" t="s">
        <v>106</v>
      </c>
      <c r="F63" s="18"/>
      <c r="G63" s="111">
        <f t="shared" si="5"/>
        <v>4000</v>
      </c>
      <c r="H63" s="111">
        <f t="shared" si="5"/>
        <v>4000</v>
      </c>
    </row>
    <row r="64" spans="1:8" ht="28.5" customHeight="1">
      <c r="A64" s="27" t="s">
        <v>142</v>
      </c>
      <c r="B64" s="22" t="s">
        <v>309</v>
      </c>
      <c r="C64" s="22" t="s">
        <v>39</v>
      </c>
      <c r="D64" s="22" t="s">
        <v>34</v>
      </c>
      <c r="E64" s="35" t="s">
        <v>106</v>
      </c>
      <c r="F64" s="36">
        <v>200</v>
      </c>
      <c r="G64" s="111">
        <f t="shared" si="5"/>
        <v>4000</v>
      </c>
      <c r="H64" s="111">
        <f t="shared" si="5"/>
        <v>4000</v>
      </c>
    </row>
    <row r="65" spans="1:8" ht="27" customHeight="1">
      <c r="A65" s="30" t="s">
        <v>67</v>
      </c>
      <c r="B65" s="22" t="s">
        <v>309</v>
      </c>
      <c r="C65" s="18" t="s">
        <v>39</v>
      </c>
      <c r="D65" s="18" t="s">
        <v>34</v>
      </c>
      <c r="E65" s="35" t="s">
        <v>106</v>
      </c>
      <c r="F65" s="36">
        <v>240</v>
      </c>
      <c r="G65" s="111">
        <f>G66</f>
        <v>4000</v>
      </c>
      <c r="H65" s="111">
        <f>H66</f>
        <v>4000</v>
      </c>
    </row>
    <row r="66" spans="1:8" ht="18" customHeight="1">
      <c r="A66" s="37" t="s">
        <v>166</v>
      </c>
      <c r="B66" s="22" t="s">
        <v>309</v>
      </c>
      <c r="C66" s="18" t="s">
        <v>39</v>
      </c>
      <c r="D66" s="18" t="s">
        <v>34</v>
      </c>
      <c r="E66" s="35" t="s">
        <v>106</v>
      </c>
      <c r="F66" s="36">
        <v>244</v>
      </c>
      <c r="G66" s="111">
        <v>4000</v>
      </c>
      <c r="H66" s="111">
        <v>4000</v>
      </c>
    </row>
    <row r="67" spans="1:8" ht="51">
      <c r="A67" s="39" t="s">
        <v>256</v>
      </c>
      <c r="B67" s="22" t="s">
        <v>309</v>
      </c>
      <c r="C67" s="18" t="s">
        <v>39</v>
      </c>
      <c r="D67" s="18" t="s">
        <v>34</v>
      </c>
      <c r="E67" s="18" t="s">
        <v>91</v>
      </c>
      <c r="F67" s="18"/>
      <c r="G67" s="111">
        <f>G68</f>
        <v>4585000</v>
      </c>
      <c r="H67" s="111">
        <f>H68</f>
        <v>0</v>
      </c>
    </row>
    <row r="68" spans="1:8" ht="51">
      <c r="A68" s="26" t="s">
        <v>257</v>
      </c>
      <c r="B68" s="22" t="s">
        <v>309</v>
      </c>
      <c r="C68" s="18" t="s">
        <v>39</v>
      </c>
      <c r="D68" s="18" t="s">
        <v>34</v>
      </c>
      <c r="E68" s="18" t="s">
        <v>227</v>
      </c>
      <c r="F68" s="18"/>
      <c r="G68" s="111">
        <f>G69</f>
        <v>4585000</v>
      </c>
      <c r="H68" s="111">
        <f>H69</f>
        <v>0</v>
      </c>
    </row>
    <row r="69" spans="1:8" ht="53.25" customHeight="1">
      <c r="A69" s="26" t="s">
        <v>258</v>
      </c>
      <c r="B69" s="22" t="s">
        <v>309</v>
      </c>
      <c r="C69" s="18" t="s">
        <v>39</v>
      </c>
      <c r="D69" s="18" t="s">
        <v>34</v>
      </c>
      <c r="E69" s="18" t="s">
        <v>228</v>
      </c>
      <c r="F69" s="18"/>
      <c r="G69" s="111">
        <f>G70+G74</f>
        <v>4585000</v>
      </c>
      <c r="H69" s="111">
        <f>H70+H74</f>
        <v>0</v>
      </c>
    </row>
    <row r="70" spans="1:8" ht="25.5">
      <c r="A70" s="27" t="s">
        <v>142</v>
      </c>
      <c r="B70" s="22" t="s">
        <v>309</v>
      </c>
      <c r="C70" s="18" t="s">
        <v>39</v>
      </c>
      <c r="D70" s="18" t="s">
        <v>34</v>
      </c>
      <c r="E70" s="18" t="s">
        <v>228</v>
      </c>
      <c r="F70" s="18" t="s">
        <v>10</v>
      </c>
      <c r="G70" s="111">
        <f>G71</f>
        <v>4570000</v>
      </c>
      <c r="H70" s="111">
        <f>H71</f>
        <v>0</v>
      </c>
    </row>
    <row r="71" spans="1:8" ht="30" customHeight="1">
      <c r="A71" s="30" t="s">
        <v>67</v>
      </c>
      <c r="B71" s="22" t="s">
        <v>309</v>
      </c>
      <c r="C71" s="18" t="s">
        <v>39</v>
      </c>
      <c r="D71" s="18" t="s">
        <v>34</v>
      </c>
      <c r="E71" s="18" t="s">
        <v>228</v>
      </c>
      <c r="F71" s="18" t="s">
        <v>15</v>
      </c>
      <c r="G71" s="111">
        <f>G72+G73</f>
        <v>4570000</v>
      </c>
      <c r="H71" s="111">
        <f>H72</f>
        <v>0</v>
      </c>
    </row>
    <row r="72" spans="1:8" ht="15.75" customHeight="1">
      <c r="A72" s="30" t="s">
        <v>165</v>
      </c>
      <c r="B72" s="22" t="s">
        <v>309</v>
      </c>
      <c r="C72" s="18" t="s">
        <v>39</v>
      </c>
      <c r="D72" s="18" t="s">
        <v>34</v>
      </c>
      <c r="E72" s="18" t="s">
        <v>228</v>
      </c>
      <c r="F72" s="18" t="s">
        <v>16</v>
      </c>
      <c r="G72" s="111">
        <f>2370000+1600000</f>
        <v>3970000</v>
      </c>
      <c r="H72" s="111">
        <v>0</v>
      </c>
    </row>
    <row r="73" spans="1:8" ht="15.75" customHeight="1">
      <c r="A73" s="30" t="s">
        <v>240</v>
      </c>
      <c r="B73" s="22" t="s">
        <v>309</v>
      </c>
      <c r="C73" s="18" t="s">
        <v>39</v>
      </c>
      <c r="D73" s="18" t="s">
        <v>34</v>
      </c>
      <c r="E73" s="18" t="s">
        <v>228</v>
      </c>
      <c r="F73" s="18" t="s">
        <v>239</v>
      </c>
      <c r="G73" s="111">
        <f>500000+100000</f>
        <v>600000</v>
      </c>
      <c r="H73" s="111">
        <v>0</v>
      </c>
    </row>
    <row r="74" spans="1:8" ht="12.75">
      <c r="A74" s="24" t="s">
        <v>51</v>
      </c>
      <c r="B74" s="22" t="s">
        <v>309</v>
      </c>
      <c r="C74" s="18" t="s">
        <v>39</v>
      </c>
      <c r="D74" s="18" t="s">
        <v>34</v>
      </c>
      <c r="E74" s="18" t="s">
        <v>228</v>
      </c>
      <c r="F74" s="73" t="s">
        <v>50</v>
      </c>
      <c r="G74" s="109">
        <f>G75</f>
        <v>15000</v>
      </c>
      <c r="H74" s="109">
        <f>H75</f>
        <v>0</v>
      </c>
    </row>
    <row r="75" spans="1:8" ht="12.75">
      <c r="A75" s="24" t="s">
        <v>136</v>
      </c>
      <c r="B75" s="22" t="s">
        <v>309</v>
      </c>
      <c r="C75" s="18" t="s">
        <v>39</v>
      </c>
      <c r="D75" s="18" t="s">
        <v>34</v>
      </c>
      <c r="E75" s="18" t="s">
        <v>228</v>
      </c>
      <c r="F75" s="73" t="s">
        <v>138</v>
      </c>
      <c r="G75" s="109">
        <f>G77+G76</f>
        <v>15000</v>
      </c>
      <c r="H75" s="109">
        <f>H77</f>
        <v>0</v>
      </c>
    </row>
    <row r="76" spans="1:8" ht="12.75">
      <c r="A76" s="74" t="s">
        <v>176</v>
      </c>
      <c r="B76" s="22" t="s">
        <v>309</v>
      </c>
      <c r="C76" s="18" t="s">
        <v>39</v>
      </c>
      <c r="D76" s="18" t="s">
        <v>34</v>
      </c>
      <c r="E76" s="18" t="s">
        <v>228</v>
      </c>
      <c r="F76" s="73">
        <v>852</v>
      </c>
      <c r="G76" s="109">
        <f>8000+439</f>
        <v>8439</v>
      </c>
      <c r="H76" s="109">
        <v>0</v>
      </c>
    </row>
    <row r="77" spans="1:8" ht="12.75">
      <c r="A77" s="24" t="s">
        <v>137</v>
      </c>
      <c r="B77" s="22" t="s">
        <v>309</v>
      </c>
      <c r="C77" s="18" t="s">
        <v>39</v>
      </c>
      <c r="D77" s="18" t="s">
        <v>34</v>
      </c>
      <c r="E77" s="18" t="s">
        <v>228</v>
      </c>
      <c r="F77" s="73">
        <v>853</v>
      </c>
      <c r="G77" s="109">
        <f>7000-439</f>
        <v>6561</v>
      </c>
      <c r="H77" s="109">
        <v>0</v>
      </c>
    </row>
    <row r="78" spans="1:8" ht="39.75" customHeight="1">
      <c r="A78" s="39" t="s">
        <v>259</v>
      </c>
      <c r="B78" s="22" t="s">
        <v>309</v>
      </c>
      <c r="C78" s="18" t="s">
        <v>39</v>
      </c>
      <c r="D78" s="18" t="s">
        <v>34</v>
      </c>
      <c r="E78" s="18" t="s">
        <v>147</v>
      </c>
      <c r="F78" s="18"/>
      <c r="G78" s="111">
        <f>G83+G88</f>
        <v>51000</v>
      </c>
      <c r="H78" s="111">
        <f>H80</f>
        <v>0</v>
      </c>
    </row>
    <row r="79" spans="1:8" ht="25.5">
      <c r="A79" s="39" t="s">
        <v>181</v>
      </c>
      <c r="B79" s="22" t="s">
        <v>309</v>
      </c>
      <c r="C79" s="18" t="s">
        <v>39</v>
      </c>
      <c r="D79" s="18" t="s">
        <v>34</v>
      </c>
      <c r="E79" s="18" t="s">
        <v>168</v>
      </c>
      <c r="F79" s="18"/>
      <c r="G79" s="111">
        <f aca="true" t="shared" si="6" ref="G79:H82">G80</f>
        <v>50000</v>
      </c>
      <c r="H79" s="111">
        <f t="shared" si="6"/>
        <v>0</v>
      </c>
    </row>
    <row r="80" spans="1:8" ht="15" customHeight="1">
      <c r="A80" s="26" t="s">
        <v>184</v>
      </c>
      <c r="B80" s="22" t="s">
        <v>309</v>
      </c>
      <c r="C80" s="18" t="s">
        <v>39</v>
      </c>
      <c r="D80" s="18" t="s">
        <v>34</v>
      </c>
      <c r="E80" s="18" t="s">
        <v>155</v>
      </c>
      <c r="F80" s="18"/>
      <c r="G80" s="111">
        <f t="shared" si="6"/>
        <v>50000</v>
      </c>
      <c r="H80" s="111">
        <f t="shared" si="6"/>
        <v>0</v>
      </c>
    </row>
    <row r="81" spans="1:8" ht="25.5">
      <c r="A81" s="27" t="s">
        <v>142</v>
      </c>
      <c r="B81" s="22" t="s">
        <v>309</v>
      </c>
      <c r="C81" s="18" t="s">
        <v>39</v>
      </c>
      <c r="D81" s="18" t="s">
        <v>34</v>
      </c>
      <c r="E81" s="18" t="s">
        <v>155</v>
      </c>
      <c r="F81" s="18" t="s">
        <v>10</v>
      </c>
      <c r="G81" s="111">
        <f t="shared" si="6"/>
        <v>50000</v>
      </c>
      <c r="H81" s="111">
        <f t="shared" si="6"/>
        <v>0</v>
      </c>
    </row>
    <row r="82" spans="1:8" ht="25.5">
      <c r="A82" s="30" t="s">
        <v>67</v>
      </c>
      <c r="B82" s="22" t="s">
        <v>309</v>
      </c>
      <c r="C82" s="18" t="s">
        <v>39</v>
      </c>
      <c r="D82" s="18" t="s">
        <v>34</v>
      </c>
      <c r="E82" s="18" t="s">
        <v>155</v>
      </c>
      <c r="F82" s="18" t="s">
        <v>15</v>
      </c>
      <c r="G82" s="111">
        <f t="shared" si="6"/>
        <v>50000</v>
      </c>
      <c r="H82" s="111">
        <f t="shared" si="6"/>
        <v>0</v>
      </c>
    </row>
    <row r="83" spans="1:8" ht="14.25" customHeight="1">
      <c r="A83" s="30" t="s">
        <v>166</v>
      </c>
      <c r="B83" s="22" t="s">
        <v>309</v>
      </c>
      <c r="C83" s="18" t="s">
        <v>39</v>
      </c>
      <c r="D83" s="18" t="s">
        <v>34</v>
      </c>
      <c r="E83" s="18" t="s">
        <v>155</v>
      </c>
      <c r="F83" s="18" t="s">
        <v>16</v>
      </c>
      <c r="G83" s="111">
        <v>50000</v>
      </c>
      <c r="H83" s="111">
        <v>0</v>
      </c>
    </row>
    <row r="84" spans="1:8" ht="24.75" customHeight="1">
      <c r="A84" s="30" t="s">
        <v>182</v>
      </c>
      <c r="B84" s="22" t="s">
        <v>309</v>
      </c>
      <c r="C84" s="18" t="s">
        <v>39</v>
      </c>
      <c r="D84" s="18" t="s">
        <v>34</v>
      </c>
      <c r="E84" s="18" t="s">
        <v>167</v>
      </c>
      <c r="F84" s="18"/>
      <c r="G84" s="111">
        <f aca="true" t="shared" si="7" ref="G84:H87">G85</f>
        <v>1000</v>
      </c>
      <c r="H84" s="111">
        <f t="shared" si="7"/>
        <v>0</v>
      </c>
    </row>
    <row r="85" spans="1:8" ht="12.75">
      <c r="A85" s="26" t="s">
        <v>183</v>
      </c>
      <c r="B85" s="22" t="s">
        <v>309</v>
      </c>
      <c r="C85" s="18" t="s">
        <v>39</v>
      </c>
      <c r="D85" s="18" t="s">
        <v>34</v>
      </c>
      <c r="E85" s="18" t="s">
        <v>156</v>
      </c>
      <c r="F85" s="18"/>
      <c r="G85" s="111">
        <f t="shared" si="7"/>
        <v>1000</v>
      </c>
      <c r="H85" s="111">
        <f t="shared" si="7"/>
        <v>0</v>
      </c>
    </row>
    <row r="86" spans="1:8" ht="25.5">
      <c r="A86" s="27" t="s">
        <v>142</v>
      </c>
      <c r="B86" s="22" t="s">
        <v>309</v>
      </c>
      <c r="C86" s="18" t="s">
        <v>39</v>
      </c>
      <c r="D86" s="18" t="s">
        <v>34</v>
      </c>
      <c r="E86" s="18" t="s">
        <v>156</v>
      </c>
      <c r="F86" s="18" t="s">
        <v>10</v>
      </c>
      <c r="G86" s="111">
        <f t="shared" si="7"/>
        <v>1000</v>
      </c>
      <c r="H86" s="111">
        <f t="shared" si="7"/>
        <v>0</v>
      </c>
    </row>
    <row r="87" spans="1:8" ht="25.5">
      <c r="A87" s="30" t="s">
        <v>67</v>
      </c>
      <c r="B87" s="22" t="s">
        <v>309</v>
      </c>
      <c r="C87" s="18" t="s">
        <v>39</v>
      </c>
      <c r="D87" s="18" t="s">
        <v>34</v>
      </c>
      <c r="E87" s="18" t="s">
        <v>156</v>
      </c>
      <c r="F87" s="18" t="s">
        <v>15</v>
      </c>
      <c r="G87" s="111">
        <f t="shared" si="7"/>
        <v>1000</v>
      </c>
      <c r="H87" s="111">
        <f t="shared" si="7"/>
        <v>0</v>
      </c>
    </row>
    <row r="88" spans="1:8" ht="13.5" customHeight="1">
      <c r="A88" s="30" t="s">
        <v>166</v>
      </c>
      <c r="B88" s="22" t="s">
        <v>309</v>
      </c>
      <c r="C88" s="18" t="s">
        <v>39</v>
      </c>
      <c r="D88" s="18" t="s">
        <v>34</v>
      </c>
      <c r="E88" s="18" t="s">
        <v>156</v>
      </c>
      <c r="F88" s="18" t="s">
        <v>16</v>
      </c>
      <c r="G88" s="111">
        <v>1000</v>
      </c>
      <c r="H88" s="111">
        <v>0</v>
      </c>
    </row>
    <row r="89" spans="1:8" ht="13.5" customHeight="1">
      <c r="A89" s="123" t="s">
        <v>64</v>
      </c>
      <c r="B89" s="21" t="s">
        <v>309</v>
      </c>
      <c r="C89" s="21" t="s">
        <v>39</v>
      </c>
      <c r="D89" s="21" t="s">
        <v>34</v>
      </c>
      <c r="E89" s="21" t="s">
        <v>86</v>
      </c>
      <c r="F89" s="21"/>
      <c r="G89" s="110">
        <f>G92</f>
        <v>39431.18</v>
      </c>
      <c r="H89" s="110">
        <f>H90</f>
        <v>0</v>
      </c>
    </row>
    <row r="90" spans="1:8" ht="80.25" customHeight="1">
      <c r="A90" s="39" t="s">
        <v>294</v>
      </c>
      <c r="B90" s="22" t="s">
        <v>309</v>
      </c>
      <c r="C90" s="22" t="s">
        <v>39</v>
      </c>
      <c r="D90" s="22" t="s">
        <v>34</v>
      </c>
      <c r="E90" s="22" t="s">
        <v>295</v>
      </c>
      <c r="F90" s="22"/>
      <c r="G90" s="108">
        <f>G91</f>
        <v>39431.18</v>
      </c>
      <c r="H90" s="108">
        <f>H91</f>
        <v>0</v>
      </c>
    </row>
    <row r="91" spans="1:8" ht="13.5" customHeight="1">
      <c r="A91" s="39" t="s">
        <v>57</v>
      </c>
      <c r="B91" s="22" t="s">
        <v>309</v>
      </c>
      <c r="C91" s="22" t="s">
        <v>39</v>
      </c>
      <c r="D91" s="22" t="s">
        <v>34</v>
      </c>
      <c r="E91" s="22" t="s">
        <v>295</v>
      </c>
      <c r="F91" s="22" t="s">
        <v>19</v>
      </c>
      <c r="G91" s="108">
        <f>G92</f>
        <v>39431.18</v>
      </c>
      <c r="H91" s="108">
        <f>H92</f>
        <v>0</v>
      </c>
    </row>
    <row r="92" spans="1:8" ht="13.5" customHeight="1">
      <c r="A92" s="39" t="s">
        <v>2</v>
      </c>
      <c r="B92" s="22" t="s">
        <v>309</v>
      </c>
      <c r="C92" s="22" t="s">
        <v>39</v>
      </c>
      <c r="D92" s="22" t="s">
        <v>34</v>
      </c>
      <c r="E92" s="22" t="s">
        <v>295</v>
      </c>
      <c r="F92" s="22" t="s">
        <v>58</v>
      </c>
      <c r="G92" s="112">
        <v>39431.18</v>
      </c>
      <c r="H92" s="108">
        <v>0</v>
      </c>
    </row>
    <row r="93" spans="1:8" ht="15.75" customHeight="1">
      <c r="A93" s="33" t="s">
        <v>22</v>
      </c>
      <c r="B93" s="21" t="s">
        <v>309</v>
      </c>
      <c r="C93" s="15" t="s">
        <v>40</v>
      </c>
      <c r="D93" s="15"/>
      <c r="E93" s="15" t="s">
        <v>26</v>
      </c>
      <c r="F93" s="15"/>
      <c r="G93" s="107">
        <f aca="true" t="shared" si="8" ref="G93:H97">G94</f>
        <v>216700</v>
      </c>
      <c r="H93" s="107">
        <f t="shared" si="8"/>
        <v>216700</v>
      </c>
    </row>
    <row r="94" spans="1:8" ht="18" customHeight="1">
      <c r="A94" s="42" t="s">
        <v>43</v>
      </c>
      <c r="B94" s="22" t="s">
        <v>309</v>
      </c>
      <c r="C94" s="15" t="s">
        <v>40</v>
      </c>
      <c r="D94" s="15" t="s">
        <v>41</v>
      </c>
      <c r="E94" s="15" t="s">
        <v>26</v>
      </c>
      <c r="F94" s="15"/>
      <c r="G94" s="107">
        <f t="shared" si="8"/>
        <v>216700</v>
      </c>
      <c r="H94" s="107">
        <f t="shared" si="8"/>
        <v>216700</v>
      </c>
    </row>
    <row r="95" spans="1:8" ht="26.25" customHeight="1">
      <c r="A95" s="34" t="s">
        <v>260</v>
      </c>
      <c r="B95" s="22" t="s">
        <v>309</v>
      </c>
      <c r="C95" s="22" t="s">
        <v>40</v>
      </c>
      <c r="D95" s="22" t="s">
        <v>41</v>
      </c>
      <c r="E95" s="22" t="s">
        <v>88</v>
      </c>
      <c r="F95" s="15"/>
      <c r="G95" s="109">
        <f t="shared" si="8"/>
        <v>216700</v>
      </c>
      <c r="H95" s="109">
        <f t="shared" si="8"/>
        <v>216700</v>
      </c>
    </row>
    <row r="96" spans="1:8" ht="43.5" customHeight="1">
      <c r="A96" s="28" t="s">
        <v>66</v>
      </c>
      <c r="B96" s="22" t="s">
        <v>309</v>
      </c>
      <c r="C96" s="18" t="s">
        <v>40</v>
      </c>
      <c r="D96" s="18" t="s">
        <v>41</v>
      </c>
      <c r="E96" s="18" t="s">
        <v>89</v>
      </c>
      <c r="F96" s="18"/>
      <c r="G96" s="109">
        <f t="shared" si="8"/>
        <v>216700</v>
      </c>
      <c r="H96" s="109">
        <f t="shared" si="8"/>
        <v>216700</v>
      </c>
    </row>
    <row r="97" spans="1:8" ht="34.5" customHeight="1">
      <c r="A97" s="43" t="s">
        <v>218</v>
      </c>
      <c r="B97" s="22" t="s">
        <v>309</v>
      </c>
      <c r="C97" s="18" t="s">
        <v>40</v>
      </c>
      <c r="D97" s="18" t="s">
        <v>41</v>
      </c>
      <c r="E97" s="18" t="s">
        <v>114</v>
      </c>
      <c r="F97" s="18"/>
      <c r="G97" s="109">
        <f t="shared" si="8"/>
        <v>216700</v>
      </c>
      <c r="H97" s="109">
        <f t="shared" si="8"/>
        <v>216700</v>
      </c>
    </row>
    <row r="98" spans="1:9" ht="45" customHeight="1">
      <c r="A98" s="44" t="s">
        <v>313</v>
      </c>
      <c r="B98" s="22" t="s">
        <v>309</v>
      </c>
      <c r="C98" s="18" t="s">
        <v>40</v>
      </c>
      <c r="D98" s="18" t="s">
        <v>41</v>
      </c>
      <c r="E98" s="18" t="s">
        <v>115</v>
      </c>
      <c r="F98" s="18"/>
      <c r="G98" s="109">
        <f>G99+G104</f>
        <v>216700</v>
      </c>
      <c r="H98" s="109">
        <f>H99+H104</f>
        <v>216700</v>
      </c>
      <c r="I98" s="118"/>
    </row>
    <row r="99" spans="1:8" ht="67.5" customHeight="1">
      <c r="A99" s="45" t="s">
        <v>77</v>
      </c>
      <c r="B99" s="22" t="s">
        <v>309</v>
      </c>
      <c r="C99" s="18" t="s">
        <v>40</v>
      </c>
      <c r="D99" s="18" t="s">
        <v>41</v>
      </c>
      <c r="E99" s="18" t="s">
        <v>115</v>
      </c>
      <c r="F99" s="18" t="s">
        <v>45</v>
      </c>
      <c r="G99" s="109">
        <f>G100</f>
        <v>213700</v>
      </c>
      <c r="H99" s="109">
        <f>H100</f>
        <v>213700</v>
      </c>
    </row>
    <row r="100" spans="1:8" ht="30.75" customHeight="1">
      <c r="A100" s="44" t="s">
        <v>80</v>
      </c>
      <c r="B100" s="22" t="s">
        <v>309</v>
      </c>
      <c r="C100" s="18" t="s">
        <v>40</v>
      </c>
      <c r="D100" s="18" t="s">
        <v>41</v>
      </c>
      <c r="E100" s="18" t="s">
        <v>115</v>
      </c>
      <c r="F100" s="18" t="s">
        <v>29</v>
      </c>
      <c r="G100" s="109">
        <f>G101+G103+G102</f>
        <v>213700</v>
      </c>
      <c r="H100" s="109">
        <f>H101+H103+H102</f>
        <v>213700</v>
      </c>
    </row>
    <row r="101" spans="1:8" ht="34.5" customHeight="1">
      <c r="A101" s="29" t="s">
        <v>108</v>
      </c>
      <c r="B101" s="22" t="s">
        <v>309</v>
      </c>
      <c r="C101" s="18" t="s">
        <v>40</v>
      </c>
      <c r="D101" s="18" t="s">
        <v>41</v>
      </c>
      <c r="E101" s="18" t="s">
        <v>115</v>
      </c>
      <c r="F101" s="18" t="s">
        <v>27</v>
      </c>
      <c r="G101" s="109">
        <f>157500+7841</f>
        <v>165341</v>
      </c>
      <c r="H101" s="109">
        <f>G101</f>
        <v>165341</v>
      </c>
    </row>
    <row r="102" spans="1:8" ht="30" customHeight="1">
      <c r="A102" s="29" t="s">
        <v>81</v>
      </c>
      <c r="B102" s="22" t="s">
        <v>309</v>
      </c>
      <c r="C102" s="18" t="s">
        <v>40</v>
      </c>
      <c r="D102" s="18" t="s">
        <v>41</v>
      </c>
      <c r="E102" s="18" t="s">
        <v>115</v>
      </c>
      <c r="F102" s="18" t="s">
        <v>28</v>
      </c>
      <c r="G102" s="109">
        <f>2000-841</f>
        <v>1159</v>
      </c>
      <c r="H102" s="109">
        <f>G102</f>
        <v>1159</v>
      </c>
    </row>
    <row r="103" spans="1:8" ht="42.75" customHeight="1">
      <c r="A103" s="67" t="s">
        <v>113</v>
      </c>
      <c r="B103" s="22" t="s">
        <v>309</v>
      </c>
      <c r="C103" s="18" t="s">
        <v>40</v>
      </c>
      <c r="D103" s="18" t="s">
        <v>41</v>
      </c>
      <c r="E103" s="18" t="s">
        <v>115</v>
      </c>
      <c r="F103" s="18" t="s">
        <v>112</v>
      </c>
      <c r="G103" s="109">
        <v>47200</v>
      </c>
      <c r="H103" s="109">
        <f>G103</f>
        <v>47200</v>
      </c>
    </row>
    <row r="104" spans="1:8" ht="30.75" customHeight="1">
      <c r="A104" s="67" t="s">
        <v>142</v>
      </c>
      <c r="B104" s="22" t="s">
        <v>309</v>
      </c>
      <c r="C104" s="18" t="s">
        <v>40</v>
      </c>
      <c r="D104" s="18" t="s">
        <v>41</v>
      </c>
      <c r="E104" s="18" t="s">
        <v>115</v>
      </c>
      <c r="F104" s="18" t="s">
        <v>10</v>
      </c>
      <c r="G104" s="109">
        <f>G105</f>
        <v>3000</v>
      </c>
      <c r="H104" s="109">
        <f>H105</f>
        <v>3000</v>
      </c>
    </row>
    <row r="105" spans="1:8" ht="32.25" customHeight="1">
      <c r="A105" s="30" t="s">
        <v>67</v>
      </c>
      <c r="B105" s="22" t="s">
        <v>309</v>
      </c>
      <c r="C105" s="18" t="s">
        <v>40</v>
      </c>
      <c r="D105" s="18" t="s">
        <v>41</v>
      </c>
      <c r="E105" s="18" t="s">
        <v>115</v>
      </c>
      <c r="F105" s="18" t="s">
        <v>15</v>
      </c>
      <c r="G105" s="109">
        <f>G106</f>
        <v>3000</v>
      </c>
      <c r="H105" s="109">
        <f>H106</f>
        <v>3000</v>
      </c>
    </row>
    <row r="106" spans="1:8" ht="18" customHeight="1">
      <c r="A106" s="67" t="s">
        <v>165</v>
      </c>
      <c r="B106" s="22" t="s">
        <v>309</v>
      </c>
      <c r="C106" s="18" t="s">
        <v>40</v>
      </c>
      <c r="D106" s="18" t="s">
        <v>41</v>
      </c>
      <c r="E106" s="18" t="s">
        <v>115</v>
      </c>
      <c r="F106" s="18" t="s">
        <v>16</v>
      </c>
      <c r="G106" s="109">
        <f>10000-7000</f>
        <v>3000</v>
      </c>
      <c r="H106" s="109">
        <f>G106</f>
        <v>3000</v>
      </c>
    </row>
    <row r="107" spans="1:8" ht="33" customHeight="1">
      <c r="A107" s="46" t="s">
        <v>13</v>
      </c>
      <c r="B107" s="21" t="s">
        <v>309</v>
      </c>
      <c r="C107" s="15" t="s">
        <v>41</v>
      </c>
      <c r="D107" s="18"/>
      <c r="E107" s="18"/>
      <c r="F107" s="18"/>
      <c r="G107" s="110">
        <f>G108+G120</f>
        <v>206984.6</v>
      </c>
      <c r="H107" s="110">
        <f>H108+H120</f>
        <v>0</v>
      </c>
    </row>
    <row r="108" spans="1:8" ht="44.25" customHeight="1">
      <c r="A108" s="47" t="s">
        <v>236</v>
      </c>
      <c r="B108" s="22" t="s">
        <v>309</v>
      </c>
      <c r="C108" s="15" t="s">
        <v>41</v>
      </c>
      <c r="D108" s="15" t="s">
        <v>42</v>
      </c>
      <c r="E108" s="18"/>
      <c r="F108" s="18"/>
      <c r="G108" s="110">
        <f>G109</f>
        <v>92000</v>
      </c>
      <c r="H108" s="110">
        <f>H109</f>
        <v>0</v>
      </c>
    </row>
    <row r="109" spans="1:8" ht="65.25" customHeight="1">
      <c r="A109" s="82" t="s">
        <v>261</v>
      </c>
      <c r="B109" s="22" t="s">
        <v>309</v>
      </c>
      <c r="C109" s="83" t="s">
        <v>41</v>
      </c>
      <c r="D109" s="83" t="s">
        <v>42</v>
      </c>
      <c r="E109" s="84" t="s">
        <v>189</v>
      </c>
      <c r="F109" s="83"/>
      <c r="G109" s="108">
        <f>G110+G115</f>
        <v>92000</v>
      </c>
      <c r="H109" s="110">
        <f>H110+H114+H119</f>
        <v>0</v>
      </c>
    </row>
    <row r="110" spans="1:8" ht="33.75" customHeight="1">
      <c r="A110" s="85" t="s">
        <v>190</v>
      </c>
      <c r="B110" s="22" t="s">
        <v>309</v>
      </c>
      <c r="C110" s="83" t="s">
        <v>41</v>
      </c>
      <c r="D110" s="83" t="s">
        <v>42</v>
      </c>
      <c r="E110" s="86" t="s">
        <v>191</v>
      </c>
      <c r="F110" s="83"/>
      <c r="G110" s="108">
        <f aca="true" t="shared" si="9" ref="G110:H112">G111</f>
        <v>60000</v>
      </c>
      <c r="H110" s="108">
        <f t="shared" si="9"/>
        <v>0</v>
      </c>
    </row>
    <row r="111" spans="1:8" ht="39.75" customHeight="1">
      <c r="A111" s="87" t="s">
        <v>70</v>
      </c>
      <c r="B111" s="22" t="s">
        <v>309</v>
      </c>
      <c r="C111" s="83" t="s">
        <v>41</v>
      </c>
      <c r="D111" s="83" t="s">
        <v>42</v>
      </c>
      <c r="E111" s="86" t="s">
        <v>192</v>
      </c>
      <c r="F111" s="83"/>
      <c r="G111" s="108">
        <f t="shared" si="9"/>
        <v>60000</v>
      </c>
      <c r="H111" s="108">
        <f t="shared" si="9"/>
        <v>0</v>
      </c>
    </row>
    <row r="112" spans="1:8" ht="27.75" customHeight="1">
      <c r="A112" s="88" t="s">
        <v>142</v>
      </c>
      <c r="B112" s="22" t="s">
        <v>309</v>
      </c>
      <c r="C112" s="83" t="s">
        <v>41</v>
      </c>
      <c r="D112" s="83" t="s">
        <v>42</v>
      </c>
      <c r="E112" s="86" t="s">
        <v>192</v>
      </c>
      <c r="F112" s="83" t="s">
        <v>10</v>
      </c>
      <c r="G112" s="108">
        <f t="shared" si="9"/>
        <v>60000</v>
      </c>
      <c r="H112" s="108">
        <f t="shared" si="9"/>
        <v>0</v>
      </c>
    </row>
    <row r="113" spans="1:8" ht="25.5" customHeight="1">
      <c r="A113" s="89" t="s">
        <v>67</v>
      </c>
      <c r="B113" s="22" t="s">
        <v>309</v>
      </c>
      <c r="C113" s="83" t="s">
        <v>41</v>
      </c>
      <c r="D113" s="83" t="s">
        <v>42</v>
      </c>
      <c r="E113" s="86" t="s">
        <v>192</v>
      </c>
      <c r="F113" s="83" t="s">
        <v>15</v>
      </c>
      <c r="G113" s="112">
        <f>G114</f>
        <v>60000</v>
      </c>
      <c r="H113" s="108">
        <v>0</v>
      </c>
    </row>
    <row r="114" spans="1:8" ht="17.25" customHeight="1">
      <c r="A114" s="89" t="s">
        <v>166</v>
      </c>
      <c r="B114" s="22" t="s">
        <v>309</v>
      </c>
      <c r="C114" s="83" t="s">
        <v>41</v>
      </c>
      <c r="D114" s="83" t="s">
        <v>42</v>
      </c>
      <c r="E114" s="86" t="s">
        <v>192</v>
      </c>
      <c r="F114" s="83" t="s">
        <v>16</v>
      </c>
      <c r="G114" s="108">
        <v>60000</v>
      </c>
      <c r="H114" s="108">
        <f>H115</f>
        <v>0</v>
      </c>
    </row>
    <row r="115" spans="1:8" ht="33" customHeight="1">
      <c r="A115" s="85" t="s">
        <v>193</v>
      </c>
      <c r="B115" s="22" t="s">
        <v>309</v>
      </c>
      <c r="C115" s="83" t="s">
        <v>41</v>
      </c>
      <c r="D115" s="83" t="s">
        <v>42</v>
      </c>
      <c r="E115" s="90" t="s">
        <v>194</v>
      </c>
      <c r="F115" s="83"/>
      <c r="G115" s="108">
        <f>G116</f>
        <v>32000</v>
      </c>
      <c r="H115" s="108">
        <f>H116</f>
        <v>0</v>
      </c>
    </row>
    <row r="116" spans="1:8" ht="30" customHeight="1">
      <c r="A116" s="91" t="s">
        <v>71</v>
      </c>
      <c r="B116" s="22" t="s">
        <v>309</v>
      </c>
      <c r="C116" s="83" t="s">
        <v>41</v>
      </c>
      <c r="D116" s="83" t="s">
        <v>42</v>
      </c>
      <c r="E116" s="86" t="s">
        <v>195</v>
      </c>
      <c r="F116" s="83"/>
      <c r="G116" s="108">
        <f>G117</f>
        <v>32000</v>
      </c>
      <c r="H116" s="108">
        <f>H117</f>
        <v>0</v>
      </c>
    </row>
    <row r="117" spans="1:8" ht="28.5" customHeight="1">
      <c r="A117" s="88" t="s">
        <v>142</v>
      </c>
      <c r="B117" s="22" t="s">
        <v>309</v>
      </c>
      <c r="C117" s="83" t="s">
        <v>41</v>
      </c>
      <c r="D117" s="83" t="s">
        <v>42</v>
      </c>
      <c r="E117" s="86" t="s">
        <v>195</v>
      </c>
      <c r="F117" s="83" t="s">
        <v>10</v>
      </c>
      <c r="G117" s="108">
        <f>G118</f>
        <v>32000</v>
      </c>
      <c r="H117" s="108">
        <f>H118</f>
        <v>0</v>
      </c>
    </row>
    <row r="118" spans="1:12" ht="26.25" customHeight="1">
      <c r="A118" s="89" t="s">
        <v>67</v>
      </c>
      <c r="B118" s="22" t="s">
        <v>309</v>
      </c>
      <c r="C118" s="83" t="s">
        <v>41</v>
      </c>
      <c r="D118" s="83" t="s">
        <v>42</v>
      </c>
      <c r="E118" s="86" t="s">
        <v>195</v>
      </c>
      <c r="F118" s="83" t="s">
        <v>15</v>
      </c>
      <c r="G118" s="108">
        <f>G119</f>
        <v>32000</v>
      </c>
      <c r="H118" s="108">
        <v>0</v>
      </c>
      <c r="L118" s="71"/>
    </row>
    <row r="119" spans="1:8" ht="18.75" customHeight="1">
      <c r="A119" s="93" t="s">
        <v>165</v>
      </c>
      <c r="B119" s="22" t="s">
        <v>309</v>
      </c>
      <c r="C119" s="83" t="s">
        <v>41</v>
      </c>
      <c r="D119" s="83" t="s">
        <v>42</v>
      </c>
      <c r="E119" s="86" t="s">
        <v>195</v>
      </c>
      <c r="F119" s="83" t="s">
        <v>16</v>
      </c>
      <c r="G119" s="109">
        <v>32000</v>
      </c>
      <c r="H119" s="109">
        <v>0</v>
      </c>
    </row>
    <row r="120" spans="1:8" ht="18.75" customHeight="1">
      <c r="A120" s="92" t="s">
        <v>64</v>
      </c>
      <c r="B120" s="22" t="s">
        <v>309</v>
      </c>
      <c r="C120" s="22" t="s">
        <v>41</v>
      </c>
      <c r="D120" s="117" t="s">
        <v>42</v>
      </c>
      <c r="E120" s="18" t="s">
        <v>86</v>
      </c>
      <c r="F120" s="18"/>
      <c r="G120" s="108">
        <f>G121</f>
        <v>114984.6</v>
      </c>
      <c r="H120" s="109">
        <f>H121</f>
        <v>0</v>
      </c>
    </row>
    <row r="121" spans="1:8" ht="57" customHeight="1">
      <c r="A121" s="48" t="s">
        <v>237</v>
      </c>
      <c r="B121" s="22" t="s">
        <v>309</v>
      </c>
      <c r="C121" s="18" t="s">
        <v>41</v>
      </c>
      <c r="D121" s="83" t="s">
        <v>42</v>
      </c>
      <c r="E121" s="18" t="s">
        <v>92</v>
      </c>
      <c r="F121" s="18"/>
      <c r="G121" s="109">
        <f aca="true" t="shared" si="10" ref="G121:H123">G122</f>
        <v>114984.6</v>
      </c>
      <c r="H121" s="109">
        <f t="shared" si="10"/>
        <v>0</v>
      </c>
    </row>
    <row r="122" spans="1:8" ht="90" customHeight="1">
      <c r="A122" s="49" t="s">
        <v>235</v>
      </c>
      <c r="B122" s="22" t="s">
        <v>309</v>
      </c>
      <c r="C122" s="18" t="s">
        <v>41</v>
      </c>
      <c r="D122" s="83" t="s">
        <v>42</v>
      </c>
      <c r="E122" s="18" t="s">
        <v>94</v>
      </c>
      <c r="F122" s="18"/>
      <c r="G122" s="109">
        <f t="shared" si="10"/>
        <v>114984.6</v>
      </c>
      <c r="H122" s="109">
        <f t="shared" si="10"/>
        <v>0</v>
      </c>
    </row>
    <row r="123" spans="1:8" ht="14.25" customHeight="1">
      <c r="A123" s="48" t="s">
        <v>57</v>
      </c>
      <c r="B123" s="22" t="s">
        <v>309</v>
      </c>
      <c r="C123" s="18" t="s">
        <v>41</v>
      </c>
      <c r="D123" s="83" t="s">
        <v>42</v>
      </c>
      <c r="E123" s="18" t="s">
        <v>94</v>
      </c>
      <c r="F123" s="18" t="s">
        <v>19</v>
      </c>
      <c r="G123" s="109">
        <f t="shared" si="10"/>
        <v>114984.6</v>
      </c>
      <c r="H123" s="109">
        <f t="shared" si="10"/>
        <v>0</v>
      </c>
    </row>
    <row r="124" spans="1:8" ht="15.75" customHeight="1">
      <c r="A124" s="48" t="s">
        <v>2</v>
      </c>
      <c r="B124" s="22" t="s">
        <v>309</v>
      </c>
      <c r="C124" s="18" t="s">
        <v>41</v>
      </c>
      <c r="D124" s="83" t="s">
        <v>42</v>
      </c>
      <c r="E124" s="18" t="s">
        <v>94</v>
      </c>
      <c r="F124" s="18" t="s">
        <v>58</v>
      </c>
      <c r="G124" s="109">
        <v>114984.6</v>
      </c>
      <c r="H124" s="109">
        <v>0</v>
      </c>
    </row>
    <row r="125" spans="1:8" ht="18" customHeight="1">
      <c r="A125" s="33" t="s">
        <v>21</v>
      </c>
      <c r="B125" s="21" t="s">
        <v>309</v>
      </c>
      <c r="C125" s="15" t="s">
        <v>37</v>
      </c>
      <c r="D125" s="15"/>
      <c r="E125" s="15" t="s">
        <v>26</v>
      </c>
      <c r="F125" s="15"/>
      <c r="G125" s="107">
        <f>G126+G134+G157+G169</f>
        <v>4694021.64</v>
      </c>
      <c r="H125" s="107">
        <f>H126+H134+H157+H169</f>
        <v>2091037.14</v>
      </c>
    </row>
    <row r="126" spans="1:8" ht="15" customHeight="1">
      <c r="A126" s="42" t="s">
        <v>85</v>
      </c>
      <c r="B126" s="21" t="s">
        <v>309</v>
      </c>
      <c r="C126" s="15" t="s">
        <v>37</v>
      </c>
      <c r="D126" s="15" t="s">
        <v>38</v>
      </c>
      <c r="E126" s="18"/>
      <c r="F126" s="18"/>
      <c r="G126" s="107">
        <f>G127</f>
        <v>230077</v>
      </c>
      <c r="H126" s="107">
        <f>H127</f>
        <v>230077</v>
      </c>
    </row>
    <row r="127" spans="1:8" ht="54" customHeight="1">
      <c r="A127" s="34" t="s">
        <v>253</v>
      </c>
      <c r="B127" s="22" t="s">
        <v>309</v>
      </c>
      <c r="C127" s="22" t="s">
        <v>37</v>
      </c>
      <c r="D127" s="22" t="s">
        <v>38</v>
      </c>
      <c r="E127" s="22" t="s">
        <v>95</v>
      </c>
      <c r="F127" s="18"/>
      <c r="G127" s="109">
        <f>G130</f>
        <v>230077</v>
      </c>
      <c r="H127" s="109">
        <f>H130</f>
        <v>230077</v>
      </c>
    </row>
    <row r="128" spans="1:8" ht="43.5" customHeight="1">
      <c r="A128" s="94" t="s">
        <v>252</v>
      </c>
      <c r="B128" s="22" t="s">
        <v>309</v>
      </c>
      <c r="C128" s="22" t="s">
        <v>37</v>
      </c>
      <c r="D128" s="22" t="s">
        <v>38</v>
      </c>
      <c r="E128" s="22" t="s">
        <v>120</v>
      </c>
      <c r="F128" s="18"/>
      <c r="G128" s="109">
        <f aca="true" t="shared" si="11" ref="G128:H132">G129</f>
        <v>230077</v>
      </c>
      <c r="H128" s="109">
        <f t="shared" si="11"/>
        <v>230077</v>
      </c>
    </row>
    <row r="129" spans="1:9" ht="28.5" customHeight="1">
      <c r="A129" s="43" t="s">
        <v>116</v>
      </c>
      <c r="B129" s="22" t="s">
        <v>309</v>
      </c>
      <c r="C129" s="22" t="s">
        <v>37</v>
      </c>
      <c r="D129" s="22" t="s">
        <v>38</v>
      </c>
      <c r="E129" s="22" t="s">
        <v>117</v>
      </c>
      <c r="F129" s="18"/>
      <c r="G129" s="109">
        <f t="shared" si="11"/>
        <v>230077</v>
      </c>
      <c r="H129" s="109">
        <f t="shared" si="11"/>
        <v>230077</v>
      </c>
      <c r="I129" s="118"/>
    </row>
    <row r="130" spans="1:13" ht="41.25" customHeight="1">
      <c r="A130" s="115" t="s">
        <v>185</v>
      </c>
      <c r="B130" s="22" t="s">
        <v>309</v>
      </c>
      <c r="C130" s="22" t="s">
        <v>37</v>
      </c>
      <c r="D130" s="22" t="s">
        <v>38</v>
      </c>
      <c r="E130" s="18" t="s">
        <v>118</v>
      </c>
      <c r="F130" s="18"/>
      <c r="G130" s="109">
        <f t="shared" si="11"/>
        <v>230077</v>
      </c>
      <c r="H130" s="109">
        <f t="shared" si="11"/>
        <v>230077</v>
      </c>
      <c r="I130" s="81"/>
      <c r="J130" s="81"/>
      <c r="K130" s="81"/>
      <c r="L130" s="81"/>
      <c r="M130" s="81"/>
    </row>
    <row r="131" spans="1:8" ht="29.25" customHeight="1">
      <c r="A131" s="27" t="s">
        <v>142</v>
      </c>
      <c r="B131" s="22" t="s">
        <v>309</v>
      </c>
      <c r="C131" s="22" t="s">
        <v>37</v>
      </c>
      <c r="D131" s="22" t="s">
        <v>38</v>
      </c>
      <c r="E131" s="18" t="s">
        <v>119</v>
      </c>
      <c r="F131" s="18" t="s">
        <v>10</v>
      </c>
      <c r="G131" s="109">
        <f t="shared" si="11"/>
        <v>230077</v>
      </c>
      <c r="H131" s="109">
        <f t="shared" si="11"/>
        <v>230077</v>
      </c>
    </row>
    <row r="132" spans="1:8" ht="29.25" customHeight="1">
      <c r="A132" s="30" t="s">
        <v>67</v>
      </c>
      <c r="B132" s="22" t="s">
        <v>309</v>
      </c>
      <c r="C132" s="22" t="s">
        <v>37</v>
      </c>
      <c r="D132" s="22" t="s">
        <v>38</v>
      </c>
      <c r="E132" s="18" t="s">
        <v>118</v>
      </c>
      <c r="F132" s="18" t="s">
        <v>15</v>
      </c>
      <c r="G132" s="109">
        <f t="shared" si="11"/>
        <v>230077</v>
      </c>
      <c r="H132" s="109">
        <f t="shared" si="11"/>
        <v>230077</v>
      </c>
    </row>
    <row r="133" spans="1:8" ht="21.75" customHeight="1">
      <c r="A133" s="95" t="s">
        <v>166</v>
      </c>
      <c r="B133" s="22" t="s">
        <v>309</v>
      </c>
      <c r="C133" s="22" t="s">
        <v>37</v>
      </c>
      <c r="D133" s="22" t="s">
        <v>38</v>
      </c>
      <c r="E133" s="18" t="s">
        <v>118</v>
      </c>
      <c r="F133" s="18" t="s">
        <v>16</v>
      </c>
      <c r="G133" s="109">
        <v>230077</v>
      </c>
      <c r="H133" s="109">
        <f>G133</f>
        <v>230077</v>
      </c>
    </row>
    <row r="134" spans="1:8" ht="15.75">
      <c r="A134" s="33" t="s">
        <v>56</v>
      </c>
      <c r="B134" s="21" t="s">
        <v>309</v>
      </c>
      <c r="C134" s="15" t="s">
        <v>37</v>
      </c>
      <c r="D134" s="15" t="s">
        <v>36</v>
      </c>
      <c r="E134" s="15"/>
      <c r="F134" s="15"/>
      <c r="G134" s="107">
        <f>G135+G151</f>
        <v>4402016.64</v>
      </c>
      <c r="H134" s="107">
        <f>H135+H151</f>
        <v>1831795.14</v>
      </c>
    </row>
    <row r="135" spans="1:8" ht="42" customHeight="1">
      <c r="A135" s="34" t="s">
        <v>262</v>
      </c>
      <c r="B135" s="22" t="s">
        <v>309</v>
      </c>
      <c r="C135" s="18" t="s">
        <v>37</v>
      </c>
      <c r="D135" s="18" t="s">
        <v>36</v>
      </c>
      <c r="E135" s="22" t="s">
        <v>151</v>
      </c>
      <c r="F135" s="15"/>
      <c r="G135" s="108">
        <f>G136+G142</f>
        <v>4002016.6399999997</v>
      </c>
      <c r="H135" s="108">
        <f>H142</f>
        <v>1831795.14</v>
      </c>
    </row>
    <row r="136" spans="1:8" ht="51">
      <c r="A136" s="49" t="s">
        <v>230</v>
      </c>
      <c r="B136" s="22" t="s">
        <v>309</v>
      </c>
      <c r="C136" s="22" t="s">
        <v>37</v>
      </c>
      <c r="D136" s="22" t="s">
        <v>36</v>
      </c>
      <c r="E136" s="22" t="s">
        <v>123</v>
      </c>
      <c r="F136" s="22"/>
      <c r="G136" s="108">
        <f aca="true" t="shared" si="12" ref="G136:H140">G137</f>
        <v>2073811.23</v>
      </c>
      <c r="H136" s="108">
        <f t="shared" si="12"/>
        <v>0</v>
      </c>
    </row>
    <row r="137" spans="1:8" ht="67.5" customHeight="1">
      <c r="A137" s="49" t="s">
        <v>231</v>
      </c>
      <c r="B137" s="22" t="s">
        <v>309</v>
      </c>
      <c r="C137" s="22" t="s">
        <v>37</v>
      </c>
      <c r="D137" s="22" t="s">
        <v>36</v>
      </c>
      <c r="E137" s="22" t="s">
        <v>122</v>
      </c>
      <c r="F137" s="22"/>
      <c r="G137" s="108">
        <f t="shared" si="12"/>
        <v>2073811.23</v>
      </c>
      <c r="H137" s="108">
        <f t="shared" si="12"/>
        <v>0</v>
      </c>
    </row>
    <row r="138" spans="1:8" ht="31.5" customHeight="1">
      <c r="A138" s="124" t="s">
        <v>121</v>
      </c>
      <c r="B138" s="22" t="s">
        <v>309</v>
      </c>
      <c r="C138" s="22" t="s">
        <v>37</v>
      </c>
      <c r="D138" s="22" t="s">
        <v>36</v>
      </c>
      <c r="E138" s="22" t="s">
        <v>124</v>
      </c>
      <c r="F138" s="22"/>
      <c r="G138" s="108">
        <f t="shared" si="12"/>
        <v>2073811.23</v>
      </c>
      <c r="H138" s="108">
        <f t="shared" si="12"/>
        <v>0</v>
      </c>
    </row>
    <row r="139" spans="1:8" ht="30" customHeight="1">
      <c r="A139" s="27" t="s">
        <v>142</v>
      </c>
      <c r="B139" s="22" t="s">
        <v>309</v>
      </c>
      <c r="C139" s="22" t="s">
        <v>37</v>
      </c>
      <c r="D139" s="22" t="s">
        <v>36</v>
      </c>
      <c r="E139" s="22" t="s">
        <v>124</v>
      </c>
      <c r="F139" s="22" t="s">
        <v>10</v>
      </c>
      <c r="G139" s="108">
        <f t="shared" si="12"/>
        <v>2073811.23</v>
      </c>
      <c r="H139" s="108">
        <f t="shared" si="12"/>
        <v>0</v>
      </c>
    </row>
    <row r="140" spans="1:14" ht="29.25" customHeight="1">
      <c r="A140" s="34" t="s">
        <v>67</v>
      </c>
      <c r="B140" s="22" t="s">
        <v>309</v>
      </c>
      <c r="C140" s="22" t="s">
        <v>37</v>
      </c>
      <c r="D140" s="22" t="s">
        <v>36</v>
      </c>
      <c r="E140" s="22" t="s">
        <v>124</v>
      </c>
      <c r="F140" s="22" t="s">
        <v>15</v>
      </c>
      <c r="G140" s="108">
        <f t="shared" si="12"/>
        <v>2073811.23</v>
      </c>
      <c r="H140" s="108">
        <f t="shared" si="12"/>
        <v>0</v>
      </c>
      <c r="N140" s="65"/>
    </row>
    <row r="141" spans="1:10" ht="20.25" customHeight="1">
      <c r="A141" s="34" t="s">
        <v>166</v>
      </c>
      <c r="B141" s="22" t="s">
        <v>309</v>
      </c>
      <c r="C141" s="22" t="s">
        <v>37</v>
      </c>
      <c r="D141" s="22" t="s">
        <v>36</v>
      </c>
      <c r="E141" s="22" t="s">
        <v>124</v>
      </c>
      <c r="F141" s="22" t="s">
        <v>16</v>
      </c>
      <c r="G141" s="108">
        <f>2073589.73+221.5</f>
        <v>2073811.23</v>
      </c>
      <c r="H141" s="108">
        <v>0</v>
      </c>
      <c r="J141" s="69"/>
    </row>
    <row r="142" spans="1:10" ht="33" customHeight="1">
      <c r="A142" s="96" t="s">
        <v>213</v>
      </c>
      <c r="B142" s="22" t="s">
        <v>309</v>
      </c>
      <c r="C142" s="18" t="s">
        <v>37</v>
      </c>
      <c r="D142" s="18" t="s">
        <v>36</v>
      </c>
      <c r="E142" s="18" t="s">
        <v>214</v>
      </c>
      <c r="F142" s="18"/>
      <c r="G142" s="109">
        <f>G143+G147</f>
        <v>1928205.41</v>
      </c>
      <c r="H142" s="109">
        <f>H143</f>
        <v>1831795.14</v>
      </c>
      <c r="J142" s="69"/>
    </row>
    <row r="143" spans="1:10" ht="57" customHeight="1">
      <c r="A143" s="116" t="s">
        <v>186</v>
      </c>
      <c r="B143" s="22" t="s">
        <v>309</v>
      </c>
      <c r="C143" s="18" t="s">
        <v>37</v>
      </c>
      <c r="D143" s="18" t="s">
        <v>36</v>
      </c>
      <c r="E143" s="18" t="s">
        <v>215</v>
      </c>
      <c r="F143" s="18"/>
      <c r="G143" s="109">
        <f>G144</f>
        <v>1831795.14</v>
      </c>
      <c r="H143" s="109">
        <f>H144</f>
        <v>1831795.14</v>
      </c>
      <c r="J143" s="69"/>
    </row>
    <row r="144" spans="1:10" ht="27" customHeight="1">
      <c r="A144" s="27" t="s">
        <v>142</v>
      </c>
      <c r="B144" s="22" t="s">
        <v>309</v>
      </c>
      <c r="C144" s="18" t="s">
        <v>37</v>
      </c>
      <c r="D144" s="18" t="s">
        <v>36</v>
      </c>
      <c r="E144" s="18" t="s">
        <v>215</v>
      </c>
      <c r="F144" s="18" t="s">
        <v>10</v>
      </c>
      <c r="G144" s="109">
        <f>G145</f>
        <v>1831795.14</v>
      </c>
      <c r="H144" s="109">
        <f>H145</f>
        <v>1831795.14</v>
      </c>
      <c r="J144" s="69"/>
    </row>
    <row r="145" spans="1:10" ht="27.75" customHeight="1">
      <c r="A145" s="17" t="s">
        <v>67</v>
      </c>
      <c r="B145" s="22" t="s">
        <v>309</v>
      </c>
      <c r="C145" s="18" t="s">
        <v>37</v>
      </c>
      <c r="D145" s="18" t="s">
        <v>36</v>
      </c>
      <c r="E145" s="18" t="s">
        <v>215</v>
      </c>
      <c r="F145" s="18" t="s">
        <v>15</v>
      </c>
      <c r="G145" s="109">
        <f>G146</f>
        <v>1831795.14</v>
      </c>
      <c r="H145" s="109">
        <f>H146</f>
        <v>1831795.14</v>
      </c>
      <c r="J145" s="69"/>
    </row>
    <row r="146" spans="1:10" ht="20.25" customHeight="1">
      <c r="A146" s="17" t="s">
        <v>166</v>
      </c>
      <c r="B146" s="22" t="s">
        <v>309</v>
      </c>
      <c r="C146" s="18" t="s">
        <v>37</v>
      </c>
      <c r="D146" s="18" t="s">
        <v>36</v>
      </c>
      <c r="E146" s="18" t="s">
        <v>215</v>
      </c>
      <c r="F146" s="18" t="s">
        <v>16</v>
      </c>
      <c r="G146" s="109">
        <v>1831795.14</v>
      </c>
      <c r="H146" s="109">
        <f>G146</f>
        <v>1831795.14</v>
      </c>
      <c r="I146" s="118"/>
      <c r="J146" s="69"/>
    </row>
    <row r="147" spans="1:10" ht="68.25" customHeight="1">
      <c r="A147" s="17" t="s">
        <v>216</v>
      </c>
      <c r="B147" s="22" t="s">
        <v>309</v>
      </c>
      <c r="C147" s="18" t="s">
        <v>37</v>
      </c>
      <c r="D147" s="18" t="s">
        <v>36</v>
      </c>
      <c r="E147" s="18" t="s">
        <v>217</v>
      </c>
      <c r="F147" s="18"/>
      <c r="G147" s="109">
        <f aca="true" t="shared" si="13" ref="G147:H149">G148</f>
        <v>96410.27</v>
      </c>
      <c r="H147" s="109">
        <f t="shared" si="13"/>
        <v>0</v>
      </c>
      <c r="J147" s="69"/>
    </row>
    <row r="148" spans="1:10" ht="26.25" customHeight="1">
      <c r="A148" s="27" t="s">
        <v>142</v>
      </c>
      <c r="B148" s="22" t="s">
        <v>309</v>
      </c>
      <c r="C148" s="18" t="s">
        <v>37</v>
      </c>
      <c r="D148" s="18" t="s">
        <v>36</v>
      </c>
      <c r="E148" s="18" t="s">
        <v>217</v>
      </c>
      <c r="F148" s="18" t="s">
        <v>10</v>
      </c>
      <c r="G148" s="109">
        <f t="shared" si="13"/>
        <v>96410.27</v>
      </c>
      <c r="H148" s="109">
        <f t="shared" si="13"/>
        <v>0</v>
      </c>
      <c r="J148" s="69"/>
    </row>
    <row r="149" spans="1:10" ht="28.5" customHeight="1">
      <c r="A149" s="30" t="s">
        <v>67</v>
      </c>
      <c r="B149" s="22" t="s">
        <v>309</v>
      </c>
      <c r="C149" s="18" t="s">
        <v>37</v>
      </c>
      <c r="D149" s="18" t="s">
        <v>36</v>
      </c>
      <c r="E149" s="18" t="s">
        <v>217</v>
      </c>
      <c r="F149" s="18" t="s">
        <v>15</v>
      </c>
      <c r="G149" s="109">
        <f t="shared" si="13"/>
        <v>96410.27</v>
      </c>
      <c r="H149" s="109">
        <f t="shared" si="13"/>
        <v>0</v>
      </c>
      <c r="J149" s="69"/>
    </row>
    <row r="150" spans="1:10" ht="17.25" customHeight="1">
      <c r="A150" s="26" t="s">
        <v>166</v>
      </c>
      <c r="B150" s="22" t="s">
        <v>309</v>
      </c>
      <c r="C150" s="18" t="s">
        <v>37</v>
      </c>
      <c r="D150" s="18" t="s">
        <v>36</v>
      </c>
      <c r="E150" s="18" t="s">
        <v>217</v>
      </c>
      <c r="F150" s="18" t="s">
        <v>16</v>
      </c>
      <c r="G150" s="109">
        <v>96410.27</v>
      </c>
      <c r="H150" s="109">
        <v>0</v>
      </c>
      <c r="J150" s="69"/>
    </row>
    <row r="151" spans="1:8" ht="51.75" customHeight="1">
      <c r="A151" s="34" t="s">
        <v>263</v>
      </c>
      <c r="B151" s="22" t="s">
        <v>309</v>
      </c>
      <c r="C151" s="22" t="s">
        <v>37</v>
      </c>
      <c r="D151" s="22" t="s">
        <v>36</v>
      </c>
      <c r="E151" s="22" t="s">
        <v>96</v>
      </c>
      <c r="F151" s="22"/>
      <c r="G151" s="108">
        <f>G152</f>
        <v>400000</v>
      </c>
      <c r="H151" s="108">
        <f>H152</f>
        <v>0</v>
      </c>
    </row>
    <row r="152" spans="1:8" ht="40.5" customHeight="1">
      <c r="A152" s="34" t="s">
        <v>131</v>
      </c>
      <c r="B152" s="22" t="s">
        <v>309</v>
      </c>
      <c r="C152" s="22" t="s">
        <v>37</v>
      </c>
      <c r="D152" s="22" t="s">
        <v>36</v>
      </c>
      <c r="E152" s="22" t="s">
        <v>152</v>
      </c>
      <c r="F152" s="22"/>
      <c r="G152" s="108">
        <f>G153</f>
        <v>400000</v>
      </c>
      <c r="H152" s="108">
        <f>H154</f>
        <v>0</v>
      </c>
    </row>
    <row r="153" spans="1:8" ht="40.5" customHeight="1">
      <c r="A153" s="34" t="s">
        <v>153</v>
      </c>
      <c r="B153" s="22" t="s">
        <v>309</v>
      </c>
      <c r="C153" s="22" t="s">
        <v>37</v>
      </c>
      <c r="D153" s="22" t="s">
        <v>36</v>
      </c>
      <c r="E153" s="22" t="s">
        <v>132</v>
      </c>
      <c r="F153" s="22"/>
      <c r="G153" s="108">
        <f>G154</f>
        <v>400000</v>
      </c>
      <c r="H153" s="108">
        <f>H155</f>
        <v>0</v>
      </c>
    </row>
    <row r="154" spans="1:8" ht="27.75" customHeight="1">
      <c r="A154" s="27" t="s">
        <v>142</v>
      </c>
      <c r="B154" s="22" t="s">
        <v>309</v>
      </c>
      <c r="C154" s="22" t="s">
        <v>37</v>
      </c>
      <c r="D154" s="22" t="s">
        <v>36</v>
      </c>
      <c r="E154" s="22" t="s">
        <v>132</v>
      </c>
      <c r="F154" s="22" t="s">
        <v>10</v>
      </c>
      <c r="G154" s="108">
        <f>G155</f>
        <v>400000</v>
      </c>
      <c r="H154" s="108">
        <f>H155</f>
        <v>0</v>
      </c>
    </row>
    <row r="155" spans="1:8" ht="30" customHeight="1">
      <c r="A155" s="34" t="s">
        <v>67</v>
      </c>
      <c r="B155" s="22" t="s">
        <v>309</v>
      </c>
      <c r="C155" s="22" t="s">
        <v>37</v>
      </c>
      <c r="D155" s="22" t="s">
        <v>36</v>
      </c>
      <c r="E155" s="22" t="s">
        <v>132</v>
      </c>
      <c r="F155" s="22" t="s">
        <v>15</v>
      </c>
      <c r="G155" s="108">
        <f>G156</f>
        <v>400000</v>
      </c>
      <c r="H155" s="108">
        <f>H156</f>
        <v>0</v>
      </c>
    </row>
    <row r="156" spans="1:8" ht="18.75" customHeight="1">
      <c r="A156" s="34" t="s">
        <v>166</v>
      </c>
      <c r="B156" s="22" t="s">
        <v>309</v>
      </c>
      <c r="C156" s="22" t="s">
        <v>37</v>
      </c>
      <c r="D156" s="22" t="s">
        <v>36</v>
      </c>
      <c r="E156" s="22" t="s">
        <v>132</v>
      </c>
      <c r="F156" s="22" t="s">
        <v>16</v>
      </c>
      <c r="G156" s="108">
        <v>400000</v>
      </c>
      <c r="H156" s="108">
        <v>0</v>
      </c>
    </row>
    <row r="157" spans="1:8" ht="15.75">
      <c r="A157" s="33" t="s">
        <v>54</v>
      </c>
      <c r="B157" s="21" t="s">
        <v>309</v>
      </c>
      <c r="C157" s="21" t="s">
        <v>37</v>
      </c>
      <c r="D157" s="21" t="s">
        <v>42</v>
      </c>
      <c r="E157" s="18"/>
      <c r="F157" s="18"/>
      <c r="G157" s="110">
        <f>G158</f>
        <v>31928</v>
      </c>
      <c r="H157" s="110">
        <f>H158</f>
        <v>29165</v>
      </c>
    </row>
    <row r="158" spans="1:8" ht="30.75" customHeight="1">
      <c r="A158" s="34" t="s">
        <v>260</v>
      </c>
      <c r="B158" s="22" t="s">
        <v>309</v>
      </c>
      <c r="C158" s="22" t="s">
        <v>37</v>
      </c>
      <c r="D158" s="22" t="s">
        <v>42</v>
      </c>
      <c r="E158" s="22" t="s">
        <v>88</v>
      </c>
      <c r="F158" s="18"/>
      <c r="G158" s="109">
        <f>G159</f>
        <v>31928</v>
      </c>
      <c r="H158" s="109">
        <f>H159</f>
        <v>29165</v>
      </c>
    </row>
    <row r="159" spans="1:11" ht="42" customHeight="1">
      <c r="A159" s="34" t="s">
        <v>66</v>
      </c>
      <c r="B159" s="22" t="s">
        <v>309</v>
      </c>
      <c r="C159" s="22" t="s">
        <v>37</v>
      </c>
      <c r="D159" s="22" t="s">
        <v>42</v>
      </c>
      <c r="E159" s="22" t="s">
        <v>89</v>
      </c>
      <c r="F159" s="18"/>
      <c r="G159" s="109">
        <f>G161+G165</f>
        <v>31928</v>
      </c>
      <c r="H159" s="109">
        <f>H161+H165</f>
        <v>29165</v>
      </c>
      <c r="K159"/>
    </row>
    <row r="160" spans="1:11" ht="53.25" customHeight="1">
      <c r="A160" s="34" t="s">
        <v>102</v>
      </c>
      <c r="B160" s="22" t="s">
        <v>309</v>
      </c>
      <c r="C160" s="22" t="s">
        <v>37</v>
      </c>
      <c r="D160" s="22" t="s">
        <v>42</v>
      </c>
      <c r="E160" s="22" t="s">
        <v>103</v>
      </c>
      <c r="F160" s="18"/>
      <c r="G160" s="109">
        <f aca="true" t="shared" si="14" ref="G160:H163">G161</f>
        <v>29165</v>
      </c>
      <c r="H160" s="109">
        <f t="shared" si="14"/>
        <v>29165</v>
      </c>
      <c r="K160"/>
    </row>
    <row r="161" spans="1:11" ht="39.75" customHeight="1">
      <c r="A161" s="60" t="s">
        <v>141</v>
      </c>
      <c r="B161" s="22" t="s">
        <v>309</v>
      </c>
      <c r="C161" s="22" t="s">
        <v>37</v>
      </c>
      <c r="D161" s="22" t="s">
        <v>42</v>
      </c>
      <c r="E161" s="18" t="s">
        <v>105</v>
      </c>
      <c r="F161" s="18"/>
      <c r="G161" s="109">
        <f t="shared" si="14"/>
        <v>29165</v>
      </c>
      <c r="H161" s="109">
        <f t="shared" si="14"/>
        <v>29165</v>
      </c>
      <c r="K161"/>
    </row>
    <row r="162" spans="1:11" ht="27" customHeight="1">
      <c r="A162" s="27" t="s">
        <v>142</v>
      </c>
      <c r="B162" s="22" t="s">
        <v>309</v>
      </c>
      <c r="C162" s="18" t="s">
        <v>37</v>
      </c>
      <c r="D162" s="18" t="s">
        <v>42</v>
      </c>
      <c r="E162" s="18" t="s">
        <v>105</v>
      </c>
      <c r="F162" s="18" t="s">
        <v>10</v>
      </c>
      <c r="G162" s="109">
        <f t="shared" si="14"/>
        <v>29165</v>
      </c>
      <c r="H162" s="109">
        <f t="shared" si="14"/>
        <v>29165</v>
      </c>
      <c r="K162"/>
    </row>
    <row r="163" spans="1:11" ht="30" customHeight="1">
      <c r="A163" s="30" t="s">
        <v>67</v>
      </c>
      <c r="B163" s="22" t="s">
        <v>309</v>
      </c>
      <c r="C163" s="18" t="s">
        <v>37</v>
      </c>
      <c r="D163" s="18" t="s">
        <v>42</v>
      </c>
      <c r="E163" s="18" t="s">
        <v>105</v>
      </c>
      <c r="F163" s="18" t="s">
        <v>15</v>
      </c>
      <c r="G163" s="109">
        <f t="shared" si="14"/>
        <v>29165</v>
      </c>
      <c r="H163" s="109">
        <f t="shared" si="14"/>
        <v>29165</v>
      </c>
      <c r="K163"/>
    </row>
    <row r="164" spans="1:11" ht="20.25" customHeight="1">
      <c r="A164" s="26" t="s">
        <v>307</v>
      </c>
      <c r="B164" s="22" t="s">
        <v>309</v>
      </c>
      <c r="C164" s="18" t="s">
        <v>37</v>
      </c>
      <c r="D164" s="18" t="s">
        <v>42</v>
      </c>
      <c r="E164" s="18" t="s">
        <v>105</v>
      </c>
      <c r="F164" s="18" t="s">
        <v>16</v>
      </c>
      <c r="G164" s="109">
        <v>29165</v>
      </c>
      <c r="H164" s="109">
        <f>G164</f>
        <v>29165</v>
      </c>
      <c r="I164" s="119"/>
      <c r="J164" s="120"/>
      <c r="K164"/>
    </row>
    <row r="165" spans="1:11" ht="51" customHeight="1">
      <c r="A165" s="62" t="s">
        <v>162</v>
      </c>
      <c r="B165" s="22" t="s">
        <v>309</v>
      </c>
      <c r="C165" s="22" t="s">
        <v>37</v>
      </c>
      <c r="D165" s="22" t="s">
        <v>42</v>
      </c>
      <c r="E165" s="22" t="s">
        <v>104</v>
      </c>
      <c r="F165" s="18"/>
      <c r="G165" s="109">
        <f aca="true" t="shared" si="15" ref="G165:H167">G166</f>
        <v>2763</v>
      </c>
      <c r="H165" s="109">
        <f t="shared" si="15"/>
        <v>0</v>
      </c>
      <c r="K165"/>
    </row>
    <row r="166" spans="1:11" ht="29.25" customHeight="1">
      <c r="A166" s="27" t="s">
        <v>142</v>
      </c>
      <c r="B166" s="22" t="s">
        <v>309</v>
      </c>
      <c r="C166" s="22" t="s">
        <v>37</v>
      </c>
      <c r="D166" s="22" t="s">
        <v>42</v>
      </c>
      <c r="E166" s="22" t="s">
        <v>104</v>
      </c>
      <c r="F166" s="18" t="s">
        <v>10</v>
      </c>
      <c r="G166" s="109">
        <f t="shared" si="15"/>
        <v>2763</v>
      </c>
      <c r="H166" s="109">
        <f t="shared" si="15"/>
        <v>0</v>
      </c>
      <c r="K166"/>
    </row>
    <row r="167" spans="1:11" ht="29.25" customHeight="1">
      <c r="A167" s="30" t="s">
        <v>67</v>
      </c>
      <c r="B167" s="22" t="s">
        <v>309</v>
      </c>
      <c r="C167" s="22" t="s">
        <v>37</v>
      </c>
      <c r="D167" s="22" t="s">
        <v>42</v>
      </c>
      <c r="E167" s="22" t="s">
        <v>104</v>
      </c>
      <c r="F167" s="18" t="s">
        <v>15</v>
      </c>
      <c r="G167" s="109">
        <f t="shared" si="15"/>
        <v>2763</v>
      </c>
      <c r="H167" s="109">
        <f t="shared" si="15"/>
        <v>0</v>
      </c>
      <c r="K167"/>
    </row>
    <row r="168" spans="1:11" ht="21" customHeight="1">
      <c r="A168" s="26" t="s">
        <v>307</v>
      </c>
      <c r="B168" s="22" t="s">
        <v>309</v>
      </c>
      <c r="C168" s="22" t="s">
        <v>37</v>
      </c>
      <c r="D168" s="22" t="s">
        <v>42</v>
      </c>
      <c r="E168" s="22" t="s">
        <v>104</v>
      </c>
      <c r="F168" s="18" t="s">
        <v>16</v>
      </c>
      <c r="G168" s="109">
        <f>1535+1228</f>
        <v>2763</v>
      </c>
      <c r="H168" s="109">
        <v>0</v>
      </c>
      <c r="K168"/>
    </row>
    <row r="169" spans="1:11" ht="30" customHeight="1">
      <c r="A169" s="129" t="s">
        <v>316</v>
      </c>
      <c r="B169" s="22" t="s">
        <v>309</v>
      </c>
      <c r="C169" s="21" t="s">
        <v>37</v>
      </c>
      <c r="D169" s="21" t="s">
        <v>317</v>
      </c>
      <c r="E169" s="21"/>
      <c r="F169" s="21"/>
      <c r="G169" s="110">
        <f>SUM(G170)</f>
        <v>30000</v>
      </c>
      <c r="H169" s="110">
        <f>SUM(H170)</f>
        <v>0</v>
      </c>
      <c r="K169"/>
    </row>
    <row r="170" spans="1:11" ht="51" customHeight="1">
      <c r="A170" s="130" t="s">
        <v>273</v>
      </c>
      <c r="B170" s="22" t="s">
        <v>309</v>
      </c>
      <c r="C170" s="22" t="s">
        <v>37</v>
      </c>
      <c r="D170" s="22" t="s">
        <v>317</v>
      </c>
      <c r="E170" s="22" t="s">
        <v>127</v>
      </c>
      <c r="F170" s="22"/>
      <c r="G170" s="108">
        <f>G171</f>
        <v>30000</v>
      </c>
      <c r="H170" s="108">
        <f>H171</f>
        <v>0</v>
      </c>
      <c r="K170"/>
    </row>
    <row r="171" spans="1:11" ht="53.25" customHeight="1">
      <c r="A171" s="39" t="s">
        <v>296</v>
      </c>
      <c r="B171" s="22" t="s">
        <v>309</v>
      </c>
      <c r="C171" s="22" t="s">
        <v>37</v>
      </c>
      <c r="D171" s="22" t="s">
        <v>317</v>
      </c>
      <c r="E171" s="22" t="s">
        <v>298</v>
      </c>
      <c r="F171" s="22"/>
      <c r="G171" s="108">
        <f>SUM(G172)</f>
        <v>30000</v>
      </c>
      <c r="H171" s="108">
        <f>SUM(H172)</f>
        <v>0</v>
      </c>
      <c r="K171"/>
    </row>
    <row r="172" spans="1:11" ht="45.75" customHeight="1">
      <c r="A172" s="39" t="s">
        <v>297</v>
      </c>
      <c r="B172" s="22" t="s">
        <v>309</v>
      </c>
      <c r="C172" s="22" t="s">
        <v>37</v>
      </c>
      <c r="D172" s="22" t="s">
        <v>317</v>
      </c>
      <c r="E172" s="22" t="s">
        <v>318</v>
      </c>
      <c r="F172" s="22"/>
      <c r="G172" s="108">
        <f>SUM(G173)</f>
        <v>30000</v>
      </c>
      <c r="H172" s="108">
        <f>SUM(H173)</f>
        <v>0</v>
      </c>
      <c r="K172"/>
    </row>
    <row r="173" spans="1:11" ht="25.5" customHeight="1">
      <c r="A173" s="27" t="s">
        <v>142</v>
      </c>
      <c r="B173" s="22" t="s">
        <v>309</v>
      </c>
      <c r="C173" s="22" t="s">
        <v>37</v>
      </c>
      <c r="D173" s="22" t="s">
        <v>317</v>
      </c>
      <c r="E173" s="22" t="s">
        <v>318</v>
      </c>
      <c r="F173" s="22" t="s">
        <v>10</v>
      </c>
      <c r="G173" s="108">
        <f>G174</f>
        <v>30000</v>
      </c>
      <c r="H173" s="108">
        <f>H174</f>
        <v>0</v>
      </c>
      <c r="K173"/>
    </row>
    <row r="174" spans="1:11" ht="30" customHeight="1">
      <c r="A174" s="37" t="s">
        <v>67</v>
      </c>
      <c r="B174" s="22" t="s">
        <v>309</v>
      </c>
      <c r="C174" s="22" t="s">
        <v>37</v>
      </c>
      <c r="D174" s="22" t="s">
        <v>317</v>
      </c>
      <c r="E174" s="22" t="s">
        <v>318</v>
      </c>
      <c r="F174" s="22" t="s">
        <v>15</v>
      </c>
      <c r="G174" s="108">
        <f>G175</f>
        <v>30000</v>
      </c>
      <c r="H174" s="108">
        <f>H175</f>
        <v>0</v>
      </c>
      <c r="K174"/>
    </row>
    <row r="175" spans="1:11" ht="19.5" customHeight="1">
      <c r="A175" s="39" t="s">
        <v>166</v>
      </c>
      <c r="B175" s="22" t="s">
        <v>309</v>
      </c>
      <c r="C175" s="22" t="s">
        <v>37</v>
      </c>
      <c r="D175" s="22" t="s">
        <v>317</v>
      </c>
      <c r="E175" s="22" t="s">
        <v>318</v>
      </c>
      <c r="F175" s="22" t="s">
        <v>16</v>
      </c>
      <c r="G175" s="108">
        <f>40000-10000</f>
        <v>30000</v>
      </c>
      <c r="H175" s="108">
        <v>0</v>
      </c>
      <c r="K175"/>
    </row>
    <row r="176" spans="1:8" ht="15" customHeight="1">
      <c r="A176" s="33" t="s">
        <v>8</v>
      </c>
      <c r="B176" s="21" t="s">
        <v>309</v>
      </c>
      <c r="C176" s="15" t="s">
        <v>38</v>
      </c>
      <c r="D176" s="15"/>
      <c r="E176" s="15" t="s">
        <v>26</v>
      </c>
      <c r="F176" s="15"/>
      <c r="G176" s="107">
        <f>G177+G202+G258+G284</f>
        <v>19669856.130000003</v>
      </c>
      <c r="H176" s="107">
        <f>H177+H202+H258+H284</f>
        <v>11278994.94</v>
      </c>
    </row>
    <row r="177" spans="1:11" ht="19.5" customHeight="1">
      <c r="A177" s="33" t="s">
        <v>63</v>
      </c>
      <c r="B177" s="22" t="s">
        <v>309</v>
      </c>
      <c r="C177" s="15" t="s">
        <v>38</v>
      </c>
      <c r="D177" s="15" t="s">
        <v>39</v>
      </c>
      <c r="E177" s="15"/>
      <c r="F177" s="15"/>
      <c r="G177" s="107">
        <f>G178+G192</f>
        <v>5040855.92</v>
      </c>
      <c r="H177" s="107">
        <f>H178+H193</f>
        <v>980743</v>
      </c>
      <c r="I177" s="80"/>
      <c r="J177" s="80"/>
      <c r="K177" s="80"/>
    </row>
    <row r="178" spans="1:8" ht="51.75" customHeight="1">
      <c r="A178" s="97" t="s">
        <v>264</v>
      </c>
      <c r="B178" s="22" t="s">
        <v>309</v>
      </c>
      <c r="C178" s="18" t="s">
        <v>38</v>
      </c>
      <c r="D178" s="18" t="s">
        <v>39</v>
      </c>
      <c r="E178" s="18" t="s">
        <v>97</v>
      </c>
      <c r="F178" s="18"/>
      <c r="G178" s="106">
        <f>G179</f>
        <v>2410855.92</v>
      </c>
      <c r="H178" s="106">
        <f>H179</f>
        <v>980743</v>
      </c>
    </row>
    <row r="179" spans="1:8" ht="54" customHeight="1">
      <c r="A179" s="34" t="s">
        <v>265</v>
      </c>
      <c r="B179" s="22" t="s">
        <v>309</v>
      </c>
      <c r="C179" s="18" t="s">
        <v>38</v>
      </c>
      <c r="D179" s="18" t="s">
        <v>39</v>
      </c>
      <c r="E179" s="18" t="s">
        <v>196</v>
      </c>
      <c r="F179" s="18"/>
      <c r="G179" s="106">
        <f>G180+G184+G188</f>
        <v>2410855.92</v>
      </c>
      <c r="H179" s="106">
        <f>H180+H184+H188</f>
        <v>980743</v>
      </c>
    </row>
    <row r="180" spans="1:8" ht="54" customHeight="1">
      <c r="A180" s="34" t="s">
        <v>145</v>
      </c>
      <c r="B180" s="22" t="s">
        <v>309</v>
      </c>
      <c r="C180" s="18" t="s">
        <v>38</v>
      </c>
      <c r="D180" s="18" t="s">
        <v>39</v>
      </c>
      <c r="E180" s="18" t="s">
        <v>197</v>
      </c>
      <c r="F180" s="18"/>
      <c r="G180" s="106">
        <f aca="true" t="shared" si="16" ref="G180:H182">G181</f>
        <v>126759.92</v>
      </c>
      <c r="H180" s="106">
        <f t="shared" si="16"/>
        <v>0</v>
      </c>
    </row>
    <row r="181" spans="1:8" ht="29.25" customHeight="1">
      <c r="A181" s="27" t="s">
        <v>142</v>
      </c>
      <c r="B181" s="22" t="s">
        <v>309</v>
      </c>
      <c r="C181" s="18" t="s">
        <v>38</v>
      </c>
      <c r="D181" s="18" t="s">
        <v>39</v>
      </c>
      <c r="E181" s="18" t="s">
        <v>197</v>
      </c>
      <c r="F181" s="18" t="s">
        <v>10</v>
      </c>
      <c r="G181" s="106">
        <f t="shared" si="16"/>
        <v>126759.92</v>
      </c>
      <c r="H181" s="106">
        <f t="shared" si="16"/>
        <v>0</v>
      </c>
    </row>
    <row r="182" spans="1:8" ht="26.25" customHeight="1">
      <c r="A182" s="17" t="s">
        <v>67</v>
      </c>
      <c r="B182" s="22" t="s">
        <v>309</v>
      </c>
      <c r="C182" s="18" t="s">
        <v>38</v>
      </c>
      <c r="D182" s="18" t="s">
        <v>39</v>
      </c>
      <c r="E182" s="18" t="s">
        <v>197</v>
      </c>
      <c r="F182" s="18" t="s">
        <v>15</v>
      </c>
      <c r="G182" s="106">
        <f t="shared" si="16"/>
        <v>126759.92</v>
      </c>
      <c r="H182" s="106">
        <f t="shared" si="16"/>
        <v>0</v>
      </c>
    </row>
    <row r="183" spans="1:8" ht="17.25" customHeight="1">
      <c r="A183" s="17" t="s">
        <v>165</v>
      </c>
      <c r="B183" s="22" t="s">
        <v>309</v>
      </c>
      <c r="C183" s="18" t="s">
        <v>38</v>
      </c>
      <c r="D183" s="18" t="s">
        <v>39</v>
      </c>
      <c r="E183" s="18" t="s">
        <v>197</v>
      </c>
      <c r="F183" s="18" t="s">
        <v>16</v>
      </c>
      <c r="G183" s="106">
        <v>126759.92</v>
      </c>
      <c r="H183" s="106">
        <v>0</v>
      </c>
    </row>
    <row r="184" spans="1:8" ht="39.75" customHeight="1">
      <c r="A184" s="68" t="s">
        <v>163</v>
      </c>
      <c r="B184" s="22" t="s">
        <v>309</v>
      </c>
      <c r="C184" s="18" t="s">
        <v>38</v>
      </c>
      <c r="D184" s="18" t="s">
        <v>39</v>
      </c>
      <c r="E184" s="18" t="s">
        <v>198</v>
      </c>
      <c r="F184" s="18"/>
      <c r="G184" s="109">
        <f aca="true" t="shared" si="17" ref="G184:H186">G185</f>
        <v>980743</v>
      </c>
      <c r="H184" s="109">
        <f t="shared" si="17"/>
        <v>980743</v>
      </c>
    </row>
    <row r="185" spans="1:9" ht="27" customHeight="1">
      <c r="A185" s="27" t="s">
        <v>142</v>
      </c>
      <c r="B185" s="22" t="s">
        <v>309</v>
      </c>
      <c r="C185" s="18" t="s">
        <v>38</v>
      </c>
      <c r="D185" s="18" t="s">
        <v>39</v>
      </c>
      <c r="E185" s="18" t="s">
        <v>198</v>
      </c>
      <c r="F185" s="18" t="s">
        <v>10</v>
      </c>
      <c r="G185" s="109">
        <f t="shared" si="17"/>
        <v>980743</v>
      </c>
      <c r="H185" s="109">
        <f t="shared" si="17"/>
        <v>980743</v>
      </c>
      <c r="I185" s="118"/>
    </row>
    <row r="186" spans="1:12" ht="26.25" customHeight="1">
      <c r="A186" s="17" t="s">
        <v>67</v>
      </c>
      <c r="B186" s="22" t="s">
        <v>309</v>
      </c>
      <c r="C186" s="18" t="s">
        <v>38</v>
      </c>
      <c r="D186" s="18" t="s">
        <v>39</v>
      </c>
      <c r="E186" s="18" t="s">
        <v>198</v>
      </c>
      <c r="F186" s="18" t="s">
        <v>15</v>
      </c>
      <c r="G186" s="109">
        <f t="shared" si="17"/>
        <v>980743</v>
      </c>
      <c r="H186" s="109">
        <f t="shared" si="17"/>
        <v>980743</v>
      </c>
      <c r="L186" s="3"/>
    </row>
    <row r="187" spans="1:12" ht="17.25" customHeight="1">
      <c r="A187" s="17" t="s">
        <v>166</v>
      </c>
      <c r="B187" s="22" t="s">
        <v>309</v>
      </c>
      <c r="C187" s="18" t="s">
        <v>38</v>
      </c>
      <c r="D187" s="18" t="s">
        <v>39</v>
      </c>
      <c r="E187" s="18" t="s">
        <v>198</v>
      </c>
      <c r="F187" s="18" t="s">
        <v>16</v>
      </c>
      <c r="G187" s="109">
        <v>980743</v>
      </c>
      <c r="H187" s="109">
        <f>G187</f>
        <v>980743</v>
      </c>
      <c r="L187" s="3"/>
    </row>
    <row r="188" spans="1:12" ht="42.75" customHeight="1">
      <c r="A188" s="34" t="s">
        <v>164</v>
      </c>
      <c r="B188" s="22" t="s">
        <v>309</v>
      </c>
      <c r="C188" s="18" t="s">
        <v>38</v>
      </c>
      <c r="D188" s="18" t="s">
        <v>39</v>
      </c>
      <c r="E188" s="18" t="s">
        <v>199</v>
      </c>
      <c r="F188" s="18"/>
      <c r="G188" s="106">
        <f aca="true" t="shared" si="18" ref="G188:H190">G189</f>
        <v>1303353</v>
      </c>
      <c r="H188" s="106">
        <f t="shared" si="18"/>
        <v>0</v>
      </c>
      <c r="L188" s="3"/>
    </row>
    <row r="189" spans="1:12" ht="25.5">
      <c r="A189" s="27" t="s">
        <v>142</v>
      </c>
      <c r="B189" s="22" t="s">
        <v>309</v>
      </c>
      <c r="C189" s="18" t="s">
        <v>38</v>
      </c>
      <c r="D189" s="18" t="s">
        <v>39</v>
      </c>
      <c r="E189" s="18" t="s">
        <v>199</v>
      </c>
      <c r="F189" s="18" t="s">
        <v>10</v>
      </c>
      <c r="G189" s="106">
        <f t="shared" si="18"/>
        <v>1303353</v>
      </c>
      <c r="H189" s="106">
        <f t="shared" si="18"/>
        <v>0</v>
      </c>
      <c r="L189" s="3"/>
    </row>
    <row r="190" spans="1:12" ht="27.75" customHeight="1">
      <c r="A190" s="17" t="s">
        <v>67</v>
      </c>
      <c r="B190" s="22" t="s">
        <v>309</v>
      </c>
      <c r="C190" s="18" t="s">
        <v>38</v>
      </c>
      <c r="D190" s="18" t="s">
        <v>39</v>
      </c>
      <c r="E190" s="18" t="s">
        <v>199</v>
      </c>
      <c r="F190" s="18" t="s">
        <v>15</v>
      </c>
      <c r="G190" s="106">
        <f t="shared" si="18"/>
        <v>1303353</v>
      </c>
      <c r="H190" s="106">
        <f t="shared" si="18"/>
        <v>0</v>
      </c>
      <c r="L190" s="3"/>
    </row>
    <row r="191" spans="1:12" ht="18" customHeight="1">
      <c r="A191" s="17" t="s">
        <v>166</v>
      </c>
      <c r="B191" s="22" t="s">
        <v>309</v>
      </c>
      <c r="C191" s="18" t="s">
        <v>38</v>
      </c>
      <c r="D191" s="18" t="s">
        <v>39</v>
      </c>
      <c r="E191" s="18" t="s">
        <v>199</v>
      </c>
      <c r="F191" s="18" t="s">
        <v>16</v>
      </c>
      <c r="G191" s="106">
        <v>1303353</v>
      </c>
      <c r="H191" s="106">
        <v>0</v>
      </c>
      <c r="L191" s="3"/>
    </row>
    <row r="192" spans="1:12" ht="52.5" customHeight="1">
      <c r="A192" s="17" t="s">
        <v>266</v>
      </c>
      <c r="B192" s="22" t="s">
        <v>309</v>
      </c>
      <c r="C192" s="18" t="s">
        <v>38</v>
      </c>
      <c r="D192" s="18" t="s">
        <v>39</v>
      </c>
      <c r="E192" s="18" t="s">
        <v>200</v>
      </c>
      <c r="F192" s="18"/>
      <c r="G192" s="106">
        <f>G193</f>
        <v>2630000</v>
      </c>
      <c r="H192" s="106">
        <f>H193</f>
        <v>0</v>
      </c>
      <c r="L192" s="3"/>
    </row>
    <row r="193" spans="1:12" ht="66" customHeight="1">
      <c r="A193" s="34" t="s">
        <v>201</v>
      </c>
      <c r="B193" s="22" t="s">
        <v>309</v>
      </c>
      <c r="C193" s="18" t="s">
        <v>38</v>
      </c>
      <c r="D193" s="18" t="s">
        <v>39</v>
      </c>
      <c r="E193" s="18" t="s">
        <v>202</v>
      </c>
      <c r="F193" s="18"/>
      <c r="G193" s="106">
        <f>G194</f>
        <v>2630000</v>
      </c>
      <c r="H193" s="106">
        <f>H194</f>
        <v>0</v>
      </c>
      <c r="L193" s="3"/>
    </row>
    <row r="194" spans="1:12" ht="42" customHeight="1">
      <c r="A194" s="17" t="s">
        <v>146</v>
      </c>
      <c r="B194" s="22" t="s">
        <v>309</v>
      </c>
      <c r="C194" s="18" t="s">
        <v>38</v>
      </c>
      <c r="D194" s="18" t="s">
        <v>39</v>
      </c>
      <c r="E194" s="18" t="s">
        <v>203</v>
      </c>
      <c r="F194" s="18"/>
      <c r="G194" s="106">
        <f>G195+G199</f>
        <v>2630000</v>
      </c>
      <c r="H194" s="106">
        <f>H195+H199</f>
        <v>0</v>
      </c>
      <c r="L194" s="3"/>
    </row>
    <row r="195" spans="1:12" ht="28.5" customHeight="1">
      <c r="A195" s="27" t="s">
        <v>142</v>
      </c>
      <c r="B195" s="22" t="s">
        <v>309</v>
      </c>
      <c r="C195" s="18" t="s">
        <v>38</v>
      </c>
      <c r="D195" s="18" t="s">
        <v>39</v>
      </c>
      <c r="E195" s="18" t="s">
        <v>203</v>
      </c>
      <c r="F195" s="18" t="s">
        <v>10</v>
      </c>
      <c r="G195" s="106">
        <f>G196</f>
        <v>2480000</v>
      </c>
      <c r="H195" s="106">
        <f>H196</f>
        <v>0</v>
      </c>
      <c r="L195" s="3"/>
    </row>
    <row r="196" spans="1:12" ht="25.5">
      <c r="A196" s="17" t="s">
        <v>67</v>
      </c>
      <c r="B196" s="22" t="s">
        <v>309</v>
      </c>
      <c r="C196" s="18" t="s">
        <v>38</v>
      </c>
      <c r="D196" s="18" t="s">
        <v>39</v>
      </c>
      <c r="E196" s="18" t="s">
        <v>203</v>
      </c>
      <c r="F196" s="18" t="s">
        <v>15</v>
      </c>
      <c r="G196" s="106">
        <f>G197+G198</f>
        <v>2480000</v>
      </c>
      <c r="H196" s="106">
        <f>H197</f>
        <v>0</v>
      </c>
      <c r="L196" s="3"/>
    </row>
    <row r="197" spans="1:13" ht="15.75" customHeight="1">
      <c r="A197" s="17" t="s">
        <v>166</v>
      </c>
      <c r="B197" s="22" t="s">
        <v>309</v>
      </c>
      <c r="C197" s="18" t="s">
        <v>38</v>
      </c>
      <c r="D197" s="18" t="s">
        <v>39</v>
      </c>
      <c r="E197" s="18" t="s">
        <v>203</v>
      </c>
      <c r="F197" s="18" t="s">
        <v>16</v>
      </c>
      <c r="G197" s="106">
        <f>600000+200000</f>
        <v>800000</v>
      </c>
      <c r="H197" s="106">
        <v>0</v>
      </c>
      <c r="L197" s="3"/>
      <c r="M197" s="65"/>
    </row>
    <row r="198" spans="1:13" ht="15.75" customHeight="1">
      <c r="A198" s="30" t="s">
        <v>240</v>
      </c>
      <c r="B198" s="22" t="s">
        <v>309</v>
      </c>
      <c r="C198" s="22" t="s">
        <v>38</v>
      </c>
      <c r="D198" s="22" t="s">
        <v>39</v>
      </c>
      <c r="E198" s="22" t="s">
        <v>203</v>
      </c>
      <c r="F198" s="22" t="s">
        <v>239</v>
      </c>
      <c r="G198" s="112">
        <f>2300000-640000+20000</f>
        <v>1680000</v>
      </c>
      <c r="H198" s="112">
        <v>0</v>
      </c>
      <c r="L198" s="3"/>
      <c r="M198" s="65"/>
    </row>
    <row r="199" spans="1:8" ht="14.25" customHeight="1">
      <c r="A199" s="24" t="s">
        <v>51</v>
      </c>
      <c r="B199" s="22" t="s">
        <v>309</v>
      </c>
      <c r="C199" s="18" t="s">
        <v>38</v>
      </c>
      <c r="D199" s="18" t="s">
        <v>39</v>
      </c>
      <c r="E199" s="18" t="s">
        <v>203</v>
      </c>
      <c r="F199" s="73" t="s">
        <v>50</v>
      </c>
      <c r="G199" s="106">
        <f>G200</f>
        <v>150000</v>
      </c>
      <c r="H199" s="106">
        <f>H200</f>
        <v>0</v>
      </c>
    </row>
    <row r="200" spans="1:8" ht="16.5" customHeight="1">
      <c r="A200" s="26" t="s">
        <v>158</v>
      </c>
      <c r="B200" s="22" t="s">
        <v>309</v>
      </c>
      <c r="C200" s="18" t="s">
        <v>38</v>
      </c>
      <c r="D200" s="18" t="s">
        <v>39</v>
      </c>
      <c r="E200" s="18" t="s">
        <v>203</v>
      </c>
      <c r="F200" s="18" t="s">
        <v>159</v>
      </c>
      <c r="G200" s="106">
        <f>G201</f>
        <v>150000</v>
      </c>
      <c r="H200" s="106">
        <f>H201</f>
        <v>0</v>
      </c>
    </row>
    <row r="201" spans="1:8" ht="25.5" customHeight="1">
      <c r="A201" s="70" t="s">
        <v>161</v>
      </c>
      <c r="B201" s="22" t="s">
        <v>309</v>
      </c>
      <c r="C201" s="18" t="s">
        <v>38</v>
      </c>
      <c r="D201" s="18" t="s">
        <v>39</v>
      </c>
      <c r="E201" s="18" t="s">
        <v>203</v>
      </c>
      <c r="F201" s="18" t="s">
        <v>160</v>
      </c>
      <c r="G201" s="106">
        <f>50000+100000</f>
        <v>150000</v>
      </c>
      <c r="H201" s="106">
        <v>0</v>
      </c>
    </row>
    <row r="202" spans="1:12" ht="18" customHeight="1">
      <c r="A202" s="50" t="s">
        <v>32</v>
      </c>
      <c r="B202" s="21" t="s">
        <v>309</v>
      </c>
      <c r="C202" s="15" t="s">
        <v>38</v>
      </c>
      <c r="D202" s="15" t="s">
        <v>40</v>
      </c>
      <c r="E202" s="15" t="s">
        <v>55</v>
      </c>
      <c r="F202" s="22"/>
      <c r="G202" s="110">
        <f>G203+G218</f>
        <v>12725169.21</v>
      </c>
      <c r="H202" s="110">
        <f>H203+H218</f>
        <v>9507111.32</v>
      </c>
      <c r="L202" s="3"/>
    </row>
    <row r="203" spans="1:12" ht="62.25" customHeight="1">
      <c r="A203" s="97" t="s">
        <v>267</v>
      </c>
      <c r="B203" s="22" t="s">
        <v>309</v>
      </c>
      <c r="C203" s="22" t="s">
        <v>38</v>
      </c>
      <c r="D203" s="22" t="s">
        <v>40</v>
      </c>
      <c r="E203" s="22" t="s">
        <v>175</v>
      </c>
      <c r="F203" s="22"/>
      <c r="G203" s="108">
        <f>SUM(G204+G213)</f>
        <v>5157756.19</v>
      </c>
      <c r="H203" s="108">
        <f>SUM(H204+H213)</f>
        <v>4780861.32</v>
      </c>
      <c r="L203" s="3"/>
    </row>
    <row r="204" spans="1:12" ht="47.25" customHeight="1">
      <c r="A204" s="97" t="s">
        <v>281</v>
      </c>
      <c r="B204" s="22" t="s">
        <v>309</v>
      </c>
      <c r="C204" s="22" t="s">
        <v>38</v>
      </c>
      <c r="D204" s="22" t="s">
        <v>40</v>
      </c>
      <c r="E204" s="22" t="s">
        <v>282</v>
      </c>
      <c r="F204" s="22"/>
      <c r="G204" s="108">
        <f>SUM(G205+G209)</f>
        <v>5032485.600000001</v>
      </c>
      <c r="H204" s="108">
        <f>SUM(H205+H209)</f>
        <v>4780861.32</v>
      </c>
      <c r="L204" s="3"/>
    </row>
    <row r="205" spans="1:12" ht="36.75" customHeight="1">
      <c r="A205" s="97" t="s">
        <v>283</v>
      </c>
      <c r="B205" s="22" t="s">
        <v>309</v>
      </c>
      <c r="C205" s="22" t="s">
        <v>38</v>
      </c>
      <c r="D205" s="22" t="s">
        <v>40</v>
      </c>
      <c r="E205" s="22" t="s">
        <v>284</v>
      </c>
      <c r="F205" s="22"/>
      <c r="G205" s="108">
        <f aca="true" t="shared" si="19" ref="G205:H207">SUM(G206)</f>
        <v>4780861.32</v>
      </c>
      <c r="H205" s="108">
        <f t="shared" si="19"/>
        <v>4780861.32</v>
      </c>
      <c r="L205" s="3"/>
    </row>
    <row r="206" spans="1:12" ht="25.5" customHeight="1">
      <c r="A206" s="34" t="s">
        <v>142</v>
      </c>
      <c r="B206" s="22" t="s">
        <v>309</v>
      </c>
      <c r="C206" s="22" t="s">
        <v>38</v>
      </c>
      <c r="D206" s="22" t="s">
        <v>40</v>
      </c>
      <c r="E206" s="22" t="s">
        <v>284</v>
      </c>
      <c r="F206" s="22" t="s">
        <v>10</v>
      </c>
      <c r="G206" s="108">
        <f t="shared" si="19"/>
        <v>4780861.32</v>
      </c>
      <c r="H206" s="108">
        <f t="shared" si="19"/>
        <v>4780861.32</v>
      </c>
      <c r="L206" s="3"/>
    </row>
    <row r="207" spans="1:12" ht="30.75" customHeight="1">
      <c r="A207" s="34" t="s">
        <v>67</v>
      </c>
      <c r="B207" s="22" t="s">
        <v>309</v>
      </c>
      <c r="C207" s="22" t="s">
        <v>38</v>
      </c>
      <c r="D207" s="22" t="s">
        <v>40</v>
      </c>
      <c r="E207" s="22" t="s">
        <v>284</v>
      </c>
      <c r="F207" s="22" t="s">
        <v>15</v>
      </c>
      <c r="G207" s="108">
        <f t="shared" si="19"/>
        <v>4780861.32</v>
      </c>
      <c r="H207" s="108">
        <f t="shared" si="19"/>
        <v>4780861.32</v>
      </c>
      <c r="L207" s="3"/>
    </row>
    <row r="208" spans="1:12" ht="25.5" customHeight="1">
      <c r="A208" s="125" t="s">
        <v>333</v>
      </c>
      <c r="B208" s="22" t="s">
        <v>309</v>
      </c>
      <c r="C208" s="22" t="s">
        <v>38</v>
      </c>
      <c r="D208" s="22" t="s">
        <v>40</v>
      </c>
      <c r="E208" s="22" t="s">
        <v>284</v>
      </c>
      <c r="F208" s="22" t="s">
        <v>332</v>
      </c>
      <c r="G208" s="108">
        <v>4780861.32</v>
      </c>
      <c r="H208" s="108">
        <v>4780861.32</v>
      </c>
      <c r="L208" s="3"/>
    </row>
    <row r="209" spans="1:12" ht="44.25" customHeight="1">
      <c r="A209" s="97" t="s">
        <v>285</v>
      </c>
      <c r="B209" s="22" t="s">
        <v>309</v>
      </c>
      <c r="C209" s="22" t="s">
        <v>38</v>
      </c>
      <c r="D209" s="22" t="s">
        <v>40</v>
      </c>
      <c r="E209" s="22" t="s">
        <v>286</v>
      </c>
      <c r="F209" s="22"/>
      <c r="G209" s="108">
        <f aca="true" t="shared" si="20" ref="G209:H211">SUM(G210)</f>
        <v>251624.28</v>
      </c>
      <c r="H209" s="108">
        <f t="shared" si="20"/>
        <v>0</v>
      </c>
      <c r="L209" s="3"/>
    </row>
    <row r="210" spans="1:12" ht="26.25" customHeight="1">
      <c r="A210" s="34" t="s">
        <v>142</v>
      </c>
      <c r="B210" s="22" t="s">
        <v>309</v>
      </c>
      <c r="C210" s="22" t="s">
        <v>38</v>
      </c>
      <c r="D210" s="22" t="s">
        <v>40</v>
      </c>
      <c r="E210" s="22" t="s">
        <v>284</v>
      </c>
      <c r="F210" s="22" t="s">
        <v>10</v>
      </c>
      <c r="G210" s="108">
        <f t="shared" si="20"/>
        <v>251624.28</v>
      </c>
      <c r="H210" s="108">
        <f t="shared" si="20"/>
        <v>0</v>
      </c>
      <c r="L210" s="3"/>
    </row>
    <row r="211" spans="1:12" ht="26.25" customHeight="1">
      <c r="A211" s="34" t="s">
        <v>67</v>
      </c>
      <c r="B211" s="22" t="s">
        <v>309</v>
      </c>
      <c r="C211" s="22" t="s">
        <v>38</v>
      </c>
      <c r="D211" s="22" t="s">
        <v>40</v>
      </c>
      <c r="E211" s="22" t="s">
        <v>284</v>
      </c>
      <c r="F211" s="22" t="s">
        <v>15</v>
      </c>
      <c r="G211" s="108">
        <f t="shared" si="20"/>
        <v>251624.28</v>
      </c>
      <c r="H211" s="108">
        <f t="shared" si="20"/>
        <v>0</v>
      </c>
      <c r="L211" s="3"/>
    </row>
    <row r="212" spans="1:12" ht="25.5" customHeight="1">
      <c r="A212" s="125" t="s">
        <v>333</v>
      </c>
      <c r="B212" s="22" t="s">
        <v>309</v>
      </c>
      <c r="C212" s="22" t="s">
        <v>38</v>
      </c>
      <c r="D212" s="22" t="s">
        <v>40</v>
      </c>
      <c r="E212" s="22" t="s">
        <v>284</v>
      </c>
      <c r="F212" s="22" t="s">
        <v>332</v>
      </c>
      <c r="G212" s="108">
        <v>251624.28</v>
      </c>
      <c r="H212" s="108">
        <v>0</v>
      </c>
      <c r="L212" s="3"/>
    </row>
    <row r="213" spans="1:8" ht="38.25" customHeight="1">
      <c r="A213" s="17" t="s">
        <v>232</v>
      </c>
      <c r="B213" s="22" t="s">
        <v>309</v>
      </c>
      <c r="C213" s="22" t="s">
        <v>38</v>
      </c>
      <c r="D213" s="22" t="s">
        <v>40</v>
      </c>
      <c r="E213" s="18" t="s">
        <v>225</v>
      </c>
      <c r="F213" s="18"/>
      <c r="G213" s="112">
        <f aca="true" t="shared" si="21" ref="G213:H216">G214</f>
        <v>125270.58999999997</v>
      </c>
      <c r="H213" s="112">
        <f t="shared" si="21"/>
        <v>0</v>
      </c>
    </row>
    <row r="214" spans="1:8" ht="18" customHeight="1">
      <c r="A214" s="17" t="s">
        <v>204</v>
      </c>
      <c r="B214" s="22" t="s">
        <v>309</v>
      </c>
      <c r="C214" s="22" t="s">
        <v>38</v>
      </c>
      <c r="D214" s="22" t="s">
        <v>40</v>
      </c>
      <c r="E214" s="18" t="s">
        <v>314</v>
      </c>
      <c r="F214" s="18"/>
      <c r="G214" s="112">
        <f t="shared" si="21"/>
        <v>125270.58999999997</v>
      </c>
      <c r="H214" s="112">
        <f t="shared" si="21"/>
        <v>0</v>
      </c>
    </row>
    <row r="215" spans="1:8" ht="33.75" customHeight="1">
      <c r="A215" s="17" t="s">
        <v>142</v>
      </c>
      <c r="B215" s="22" t="s">
        <v>309</v>
      </c>
      <c r="C215" s="22" t="s">
        <v>38</v>
      </c>
      <c r="D215" s="22" t="s">
        <v>40</v>
      </c>
      <c r="E215" s="18" t="s">
        <v>314</v>
      </c>
      <c r="F215" s="18" t="s">
        <v>10</v>
      </c>
      <c r="G215" s="112">
        <f t="shared" si="21"/>
        <v>125270.58999999997</v>
      </c>
      <c r="H215" s="112">
        <f t="shared" si="21"/>
        <v>0</v>
      </c>
    </row>
    <row r="216" spans="1:8" ht="30.75" customHeight="1">
      <c r="A216" s="17" t="s">
        <v>67</v>
      </c>
      <c r="B216" s="22" t="s">
        <v>309</v>
      </c>
      <c r="C216" s="22" t="s">
        <v>38</v>
      </c>
      <c r="D216" s="22" t="s">
        <v>40</v>
      </c>
      <c r="E216" s="18" t="s">
        <v>314</v>
      </c>
      <c r="F216" s="18" t="s">
        <v>15</v>
      </c>
      <c r="G216" s="112">
        <f t="shared" si="21"/>
        <v>125270.58999999997</v>
      </c>
      <c r="H216" s="112">
        <f t="shared" si="21"/>
        <v>0</v>
      </c>
    </row>
    <row r="217" spans="1:8" ht="18.75" customHeight="1">
      <c r="A217" s="89" t="s">
        <v>165</v>
      </c>
      <c r="B217" s="22" t="s">
        <v>309</v>
      </c>
      <c r="C217" s="22" t="s">
        <v>38</v>
      </c>
      <c r="D217" s="22" t="s">
        <v>40</v>
      </c>
      <c r="E217" s="18" t="s">
        <v>314</v>
      </c>
      <c r="F217" s="18" t="s">
        <v>16</v>
      </c>
      <c r="G217" s="108">
        <f>378806.22-253535.63</f>
        <v>125270.58999999997</v>
      </c>
      <c r="H217" s="112">
        <v>0</v>
      </c>
    </row>
    <row r="218" spans="1:13" ht="31.5" customHeight="1">
      <c r="A218" s="52" t="s">
        <v>268</v>
      </c>
      <c r="B218" s="22" t="s">
        <v>309</v>
      </c>
      <c r="C218" s="22" t="s">
        <v>38</v>
      </c>
      <c r="D218" s="22" t="s">
        <v>40</v>
      </c>
      <c r="E218" s="22" t="s">
        <v>98</v>
      </c>
      <c r="F218" s="22"/>
      <c r="G218" s="108">
        <f>G219+G224+G229+G234+G243+G248+G253</f>
        <v>7567413.02</v>
      </c>
      <c r="H218" s="108">
        <f>H219+H224+H229+H234+H243+H248</f>
        <v>4726250</v>
      </c>
      <c r="I218" s="20"/>
      <c r="J218" s="20"/>
      <c r="K218" s="20"/>
      <c r="L218" s="20"/>
      <c r="M218" s="20"/>
    </row>
    <row r="219" spans="1:13" ht="42.75" customHeight="1">
      <c r="A219" s="97" t="s">
        <v>219</v>
      </c>
      <c r="B219" s="22" t="s">
        <v>309</v>
      </c>
      <c r="C219" s="22" t="s">
        <v>38</v>
      </c>
      <c r="D219" s="22" t="s">
        <v>40</v>
      </c>
      <c r="E219" s="22" t="s">
        <v>220</v>
      </c>
      <c r="F219" s="22"/>
      <c r="G219" s="108">
        <f aca="true" t="shared" si="22" ref="G219:H222">G220</f>
        <v>71000</v>
      </c>
      <c r="H219" s="108">
        <f t="shared" si="22"/>
        <v>0</v>
      </c>
      <c r="L219" s="3"/>
      <c r="M219" s="3"/>
    </row>
    <row r="220" spans="1:13" ht="28.5" customHeight="1">
      <c r="A220" s="97" t="s">
        <v>169</v>
      </c>
      <c r="B220" s="22" t="s">
        <v>309</v>
      </c>
      <c r="C220" s="22" t="s">
        <v>38</v>
      </c>
      <c r="D220" s="22" t="s">
        <v>40</v>
      </c>
      <c r="E220" s="22" t="s">
        <v>221</v>
      </c>
      <c r="F220" s="22"/>
      <c r="G220" s="108">
        <f t="shared" si="22"/>
        <v>71000</v>
      </c>
      <c r="H220" s="108">
        <f t="shared" si="22"/>
        <v>0</v>
      </c>
      <c r="L220" s="3"/>
      <c r="M220" s="3"/>
    </row>
    <row r="221" spans="1:13" ht="27.75" customHeight="1">
      <c r="A221" s="99" t="s">
        <v>142</v>
      </c>
      <c r="B221" s="22" t="s">
        <v>309</v>
      </c>
      <c r="C221" s="22" t="s">
        <v>38</v>
      </c>
      <c r="D221" s="22" t="s">
        <v>40</v>
      </c>
      <c r="E221" s="22" t="s">
        <v>221</v>
      </c>
      <c r="F221" s="22" t="s">
        <v>10</v>
      </c>
      <c r="G221" s="108">
        <f t="shared" si="22"/>
        <v>71000</v>
      </c>
      <c r="H221" s="108">
        <f t="shared" si="22"/>
        <v>0</v>
      </c>
      <c r="L221" s="3"/>
      <c r="M221" s="3"/>
    </row>
    <row r="222" spans="1:13" ht="27.75" customHeight="1">
      <c r="A222" s="97" t="s">
        <v>67</v>
      </c>
      <c r="B222" s="22" t="s">
        <v>309</v>
      </c>
      <c r="C222" s="22" t="s">
        <v>38</v>
      </c>
      <c r="D222" s="22" t="s">
        <v>40</v>
      </c>
      <c r="E222" s="22" t="s">
        <v>221</v>
      </c>
      <c r="F222" s="22" t="s">
        <v>15</v>
      </c>
      <c r="G222" s="108">
        <f t="shared" si="22"/>
        <v>71000</v>
      </c>
      <c r="H222" s="108">
        <f t="shared" si="22"/>
        <v>0</v>
      </c>
      <c r="L222" s="3"/>
      <c r="M222" s="3"/>
    </row>
    <row r="223" spans="1:13" ht="20.25" customHeight="1">
      <c r="A223" s="126" t="s">
        <v>165</v>
      </c>
      <c r="B223" s="22" t="s">
        <v>309</v>
      </c>
      <c r="C223" s="22" t="s">
        <v>38</v>
      </c>
      <c r="D223" s="22" t="s">
        <v>40</v>
      </c>
      <c r="E223" s="22" t="s">
        <v>221</v>
      </c>
      <c r="F223" s="22" t="s">
        <v>16</v>
      </c>
      <c r="G223" s="108">
        <v>71000</v>
      </c>
      <c r="H223" s="108">
        <v>0</v>
      </c>
      <c r="L223" s="3"/>
      <c r="M223" s="3"/>
    </row>
    <row r="224" spans="1:13" ht="42" customHeight="1">
      <c r="A224" s="95" t="s">
        <v>222</v>
      </c>
      <c r="B224" s="22" t="s">
        <v>309</v>
      </c>
      <c r="C224" s="22" t="s">
        <v>38</v>
      </c>
      <c r="D224" s="22" t="s">
        <v>40</v>
      </c>
      <c r="E224" s="22" t="s">
        <v>170</v>
      </c>
      <c r="F224" s="22"/>
      <c r="G224" s="108">
        <f aca="true" t="shared" si="23" ref="G224:H227">G225</f>
        <v>45000</v>
      </c>
      <c r="H224" s="108">
        <f t="shared" si="23"/>
        <v>0</v>
      </c>
      <c r="L224" s="3"/>
      <c r="M224" s="3"/>
    </row>
    <row r="225" spans="1:13" ht="41.25" customHeight="1">
      <c r="A225" s="95" t="s">
        <v>171</v>
      </c>
      <c r="B225" s="22" t="s">
        <v>309</v>
      </c>
      <c r="C225" s="22" t="s">
        <v>38</v>
      </c>
      <c r="D225" s="22" t="s">
        <v>40</v>
      </c>
      <c r="E225" s="22" t="s">
        <v>229</v>
      </c>
      <c r="F225" s="22"/>
      <c r="G225" s="108">
        <f t="shared" si="23"/>
        <v>45000</v>
      </c>
      <c r="H225" s="108">
        <f t="shared" si="23"/>
        <v>0</v>
      </c>
      <c r="L225" s="3"/>
      <c r="M225" s="3"/>
    </row>
    <row r="226" spans="1:13" ht="30" customHeight="1">
      <c r="A226" s="99" t="s">
        <v>142</v>
      </c>
      <c r="B226" s="22" t="s">
        <v>309</v>
      </c>
      <c r="C226" s="22" t="s">
        <v>38</v>
      </c>
      <c r="D226" s="22" t="s">
        <v>40</v>
      </c>
      <c r="E226" s="22" t="s">
        <v>229</v>
      </c>
      <c r="F226" s="22" t="s">
        <v>10</v>
      </c>
      <c r="G226" s="108">
        <f t="shared" si="23"/>
        <v>45000</v>
      </c>
      <c r="H226" s="108">
        <f t="shared" si="23"/>
        <v>0</v>
      </c>
      <c r="L226" s="3"/>
      <c r="M226" s="3"/>
    </row>
    <row r="227" spans="1:13" ht="30" customHeight="1">
      <c r="A227" s="98" t="s">
        <v>67</v>
      </c>
      <c r="B227" s="22" t="s">
        <v>309</v>
      </c>
      <c r="C227" s="22" t="s">
        <v>38</v>
      </c>
      <c r="D227" s="22" t="s">
        <v>40</v>
      </c>
      <c r="E227" s="22" t="s">
        <v>229</v>
      </c>
      <c r="F227" s="22" t="s">
        <v>15</v>
      </c>
      <c r="G227" s="108">
        <f t="shared" si="23"/>
        <v>45000</v>
      </c>
      <c r="H227" s="108">
        <f t="shared" si="23"/>
        <v>0</v>
      </c>
      <c r="L227" s="3"/>
      <c r="M227" s="3"/>
    </row>
    <row r="228" spans="1:13" ht="18.75" customHeight="1">
      <c r="A228" s="98" t="s">
        <v>166</v>
      </c>
      <c r="B228" s="22" t="s">
        <v>309</v>
      </c>
      <c r="C228" s="22" t="s">
        <v>38</v>
      </c>
      <c r="D228" s="22" t="s">
        <v>40</v>
      </c>
      <c r="E228" s="22" t="s">
        <v>229</v>
      </c>
      <c r="F228" s="22" t="s">
        <v>16</v>
      </c>
      <c r="G228" s="108">
        <f>20000+25000</f>
        <v>45000</v>
      </c>
      <c r="H228" s="108">
        <v>0</v>
      </c>
      <c r="L228" s="3"/>
      <c r="M228" s="3"/>
    </row>
    <row r="229" spans="1:13" ht="39.75" customHeight="1">
      <c r="A229" s="97" t="s">
        <v>233</v>
      </c>
      <c r="B229" s="22" t="s">
        <v>309</v>
      </c>
      <c r="C229" s="22" t="s">
        <v>38</v>
      </c>
      <c r="D229" s="22" t="s">
        <v>40</v>
      </c>
      <c r="E229" s="22" t="s">
        <v>223</v>
      </c>
      <c r="F229" s="22"/>
      <c r="G229" s="108">
        <f>G230</f>
        <v>602000</v>
      </c>
      <c r="H229" s="108">
        <v>0</v>
      </c>
      <c r="L229" s="3"/>
      <c r="M229" s="3"/>
    </row>
    <row r="230" spans="1:13" ht="38.25" customHeight="1">
      <c r="A230" s="97" t="s">
        <v>234</v>
      </c>
      <c r="B230" s="22" t="s">
        <v>309</v>
      </c>
      <c r="C230" s="22" t="s">
        <v>38</v>
      </c>
      <c r="D230" s="22" t="s">
        <v>40</v>
      </c>
      <c r="E230" s="22" t="s">
        <v>224</v>
      </c>
      <c r="F230" s="22"/>
      <c r="G230" s="108">
        <f>G231</f>
        <v>602000</v>
      </c>
      <c r="H230" s="108">
        <v>0</v>
      </c>
      <c r="L230" s="3"/>
      <c r="M230" s="3"/>
    </row>
    <row r="231" spans="1:13" ht="28.5" customHeight="1">
      <c r="A231" s="97" t="s">
        <v>142</v>
      </c>
      <c r="B231" s="22" t="s">
        <v>309</v>
      </c>
      <c r="C231" s="22" t="s">
        <v>38</v>
      </c>
      <c r="D231" s="22" t="s">
        <v>40</v>
      </c>
      <c r="E231" s="22" t="s">
        <v>224</v>
      </c>
      <c r="F231" s="22" t="s">
        <v>10</v>
      </c>
      <c r="G231" s="108">
        <f>G232</f>
        <v>602000</v>
      </c>
      <c r="H231" s="108">
        <v>0</v>
      </c>
      <c r="L231" s="3"/>
      <c r="M231" s="3"/>
    </row>
    <row r="232" spans="1:13" ht="32.25" customHeight="1">
      <c r="A232" s="97" t="s">
        <v>67</v>
      </c>
      <c r="B232" s="22" t="s">
        <v>309</v>
      </c>
      <c r="C232" s="22" t="s">
        <v>38</v>
      </c>
      <c r="D232" s="22" t="s">
        <v>40</v>
      </c>
      <c r="E232" s="22" t="s">
        <v>224</v>
      </c>
      <c r="F232" s="22" t="s">
        <v>15</v>
      </c>
      <c r="G232" s="108">
        <f>G233</f>
        <v>602000</v>
      </c>
      <c r="H232" s="108">
        <v>0</v>
      </c>
      <c r="L232" s="3"/>
      <c r="M232" s="3"/>
    </row>
    <row r="233" spans="1:13" ht="18.75" customHeight="1">
      <c r="A233" s="97" t="s">
        <v>166</v>
      </c>
      <c r="B233" s="22" t="s">
        <v>309</v>
      </c>
      <c r="C233" s="22" t="s">
        <v>38</v>
      </c>
      <c r="D233" s="22" t="s">
        <v>40</v>
      </c>
      <c r="E233" s="22" t="s">
        <v>224</v>
      </c>
      <c r="F233" s="22" t="s">
        <v>16</v>
      </c>
      <c r="G233" s="108">
        <v>602000</v>
      </c>
      <c r="H233" s="108">
        <v>0</v>
      </c>
      <c r="L233" s="3"/>
      <c r="M233" s="3"/>
    </row>
    <row r="234" spans="1:13" ht="39" customHeight="1">
      <c r="A234" s="98" t="s">
        <v>248</v>
      </c>
      <c r="B234" s="22" t="s">
        <v>309</v>
      </c>
      <c r="C234" s="22" t="s">
        <v>38</v>
      </c>
      <c r="D234" s="22" t="s">
        <v>40</v>
      </c>
      <c r="E234" s="22" t="s">
        <v>251</v>
      </c>
      <c r="F234" s="22"/>
      <c r="G234" s="108">
        <f>G235+G239</f>
        <v>6322333.84</v>
      </c>
      <c r="H234" s="108">
        <f>H235+H239</f>
        <v>4726250</v>
      </c>
      <c r="L234" s="3"/>
      <c r="M234" s="3"/>
    </row>
    <row r="235" spans="1:13" ht="43.5" customHeight="1">
      <c r="A235" s="98" t="s">
        <v>277</v>
      </c>
      <c r="B235" s="22" t="s">
        <v>309</v>
      </c>
      <c r="C235" s="22" t="s">
        <v>38</v>
      </c>
      <c r="D235" s="22" t="s">
        <v>40</v>
      </c>
      <c r="E235" s="22" t="s">
        <v>249</v>
      </c>
      <c r="F235" s="22"/>
      <c r="G235" s="108">
        <f aca="true" t="shared" si="24" ref="G235:H237">G236</f>
        <v>4726250</v>
      </c>
      <c r="H235" s="108">
        <f t="shared" si="24"/>
        <v>4726250</v>
      </c>
      <c r="L235" s="3"/>
      <c r="M235" s="3"/>
    </row>
    <row r="236" spans="1:13" ht="27.75" customHeight="1">
      <c r="A236" s="27" t="s">
        <v>142</v>
      </c>
      <c r="B236" s="22" t="s">
        <v>309</v>
      </c>
      <c r="C236" s="22" t="s">
        <v>38</v>
      </c>
      <c r="D236" s="22" t="s">
        <v>40</v>
      </c>
      <c r="E236" s="22" t="s">
        <v>249</v>
      </c>
      <c r="F236" s="22" t="s">
        <v>10</v>
      </c>
      <c r="G236" s="108">
        <f t="shared" si="24"/>
        <v>4726250</v>
      </c>
      <c r="H236" s="108">
        <f t="shared" si="24"/>
        <v>4726250</v>
      </c>
      <c r="L236" s="3"/>
      <c r="M236" s="3"/>
    </row>
    <row r="237" spans="1:13" ht="28.5" customHeight="1">
      <c r="A237" s="17" t="s">
        <v>67</v>
      </c>
      <c r="B237" s="22" t="s">
        <v>309</v>
      </c>
      <c r="C237" s="22" t="s">
        <v>38</v>
      </c>
      <c r="D237" s="22" t="s">
        <v>40</v>
      </c>
      <c r="E237" s="22" t="s">
        <v>249</v>
      </c>
      <c r="F237" s="22" t="s">
        <v>15</v>
      </c>
      <c r="G237" s="108">
        <f t="shared" si="24"/>
        <v>4726250</v>
      </c>
      <c r="H237" s="108">
        <f t="shared" si="24"/>
        <v>4726250</v>
      </c>
      <c r="L237" s="3"/>
      <c r="M237" s="3"/>
    </row>
    <row r="238" spans="1:13" ht="18.75" customHeight="1">
      <c r="A238" s="17" t="s">
        <v>166</v>
      </c>
      <c r="B238" s="22" t="s">
        <v>309</v>
      </c>
      <c r="C238" s="22" t="s">
        <v>38</v>
      </c>
      <c r="D238" s="22" t="s">
        <v>40</v>
      </c>
      <c r="E238" s="22" t="s">
        <v>249</v>
      </c>
      <c r="F238" s="22" t="s">
        <v>16</v>
      </c>
      <c r="G238" s="108">
        <f>4726250</f>
        <v>4726250</v>
      </c>
      <c r="H238" s="108">
        <f>G238</f>
        <v>4726250</v>
      </c>
      <c r="L238" s="3"/>
      <c r="M238" s="3"/>
    </row>
    <row r="239" spans="1:13" ht="40.5" customHeight="1">
      <c r="A239" s="97" t="s">
        <v>278</v>
      </c>
      <c r="B239" s="22" t="s">
        <v>309</v>
      </c>
      <c r="C239" s="22" t="s">
        <v>38</v>
      </c>
      <c r="D239" s="22" t="s">
        <v>40</v>
      </c>
      <c r="E239" s="22" t="s">
        <v>250</v>
      </c>
      <c r="F239" s="22"/>
      <c r="G239" s="108">
        <f aca="true" t="shared" si="25" ref="G239:H241">G240</f>
        <v>1596083.84</v>
      </c>
      <c r="H239" s="108">
        <f t="shared" si="25"/>
        <v>0</v>
      </c>
      <c r="L239" s="3"/>
      <c r="M239" s="3"/>
    </row>
    <row r="240" spans="1:13" ht="24.75" customHeight="1">
      <c r="A240" s="27" t="s">
        <v>142</v>
      </c>
      <c r="B240" s="22" t="s">
        <v>309</v>
      </c>
      <c r="C240" s="22" t="s">
        <v>38</v>
      </c>
      <c r="D240" s="22" t="s">
        <v>40</v>
      </c>
      <c r="E240" s="22" t="s">
        <v>250</v>
      </c>
      <c r="F240" s="22" t="s">
        <v>10</v>
      </c>
      <c r="G240" s="108">
        <f t="shared" si="25"/>
        <v>1596083.84</v>
      </c>
      <c r="H240" s="108">
        <f t="shared" si="25"/>
        <v>0</v>
      </c>
      <c r="L240" s="3"/>
      <c r="M240" s="3"/>
    </row>
    <row r="241" spans="1:13" ht="27.75" customHeight="1">
      <c r="A241" s="34" t="s">
        <v>67</v>
      </c>
      <c r="B241" s="22" t="s">
        <v>309</v>
      </c>
      <c r="C241" s="22" t="s">
        <v>38</v>
      </c>
      <c r="D241" s="22" t="s">
        <v>40</v>
      </c>
      <c r="E241" s="22" t="s">
        <v>250</v>
      </c>
      <c r="F241" s="22" t="s">
        <v>15</v>
      </c>
      <c r="G241" s="108">
        <f t="shared" si="25"/>
        <v>1596083.84</v>
      </c>
      <c r="H241" s="108">
        <f t="shared" si="25"/>
        <v>0</v>
      </c>
      <c r="L241" s="3"/>
      <c r="M241" s="3"/>
    </row>
    <row r="242" spans="1:13" ht="18.75" customHeight="1">
      <c r="A242" s="34" t="s">
        <v>166</v>
      </c>
      <c r="B242" s="22" t="s">
        <v>309</v>
      </c>
      <c r="C242" s="22" t="s">
        <v>38</v>
      </c>
      <c r="D242" s="22" t="s">
        <v>40</v>
      </c>
      <c r="E242" s="22" t="s">
        <v>250</v>
      </c>
      <c r="F242" s="22" t="s">
        <v>16</v>
      </c>
      <c r="G242" s="108">
        <f>1596084-0.16</f>
        <v>1596083.84</v>
      </c>
      <c r="H242" s="108">
        <v>0</v>
      </c>
      <c r="L242" s="3"/>
      <c r="M242" s="3"/>
    </row>
    <row r="243" spans="1:13" ht="42.75" customHeight="1">
      <c r="A243" s="98" t="s">
        <v>270</v>
      </c>
      <c r="B243" s="22" t="s">
        <v>309</v>
      </c>
      <c r="C243" s="22" t="s">
        <v>38</v>
      </c>
      <c r="D243" s="22" t="s">
        <v>40</v>
      </c>
      <c r="E243" s="22" t="s">
        <v>269</v>
      </c>
      <c r="F243" s="22"/>
      <c r="G243" s="108">
        <f>G244</f>
        <v>328700</v>
      </c>
      <c r="H243" s="108">
        <f>H244</f>
        <v>0</v>
      </c>
      <c r="L243" s="3"/>
      <c r="M243" s="3"/>
    </row>
    <row r="244" spans="1:13" ht="28.5" customHeight="1">
      <c r="A244" s="98" t="s">
        <v>271</v>
      </c>
      <c r="B244" s="22" t="s">
        <v>309</v>
      </c>
      <c r="C244" s="22" t="s">
        <v>38</v>
      </c>
      <c r="D244" s="22" t="s">
        <v>40</v>
      </c>
      <c r="E244" s="22" t="s">
        <v>272</v>
      </c>
      <c r="F244" s="22"/>
      <c r="G244" s="108">
        <f>G245</f>
        <v>328700</v>
      </c>
      <c r="H244" s="108">
        <f>H245</f>
        <v>0</v>
      </c>
      <c r="L244" s="3"/>
      <c r="M244" s="3"/>
    </row>
    <row r="245" spans="1:13" ht="25.5" customHeight="1">
      <c r="A245" s="98" t="s">
        <v>142</v>
      </c>
      <c r="B245" s="22" t="s">
        <v>309</v>
      </c>
      <c r="C245" s="22" t="s">
        <v>38</v>
      </c>
      <c r="D245" s="22" t="s">
        <v>40</v>
      </c>
      <c r="E245" s="22" t="s">
        <v>272</v>
      </c>
      <c r="F245" s="22" t="s">
        <v>10</v>
      </c>
      <c r="G245" s="108">
        <f>G246</f>
        <v>328700</v>
      </c>
      <c r="H245" s="108">
        <v>0</v>
      </c>
      <c r="L245" s="3"/>
      <c r="M245" s="3"/>
    </row>
    <row r="246" spans="1:13" ht="27" customHeight="1">
      <c r="A246" s="98" t="s">
        <v>67</v>
      </c>
      <c r="B246" s="22" t="s">
        <v>309</v>
      </c>
      <c r="C246" s="22" t="s">
        <v>38</v>
      </c>
      <c r="D246" s="22" t="s">
        <v>40</v>
      </c>
      <c r="E246" s="22" t="s">
        <v>272</v>
      </c>
      <c r="F246" s="22" t="s">
        <v>15</v>
      </c>
      <c r="G246" s="108">
        <f>G247</f>
        <v>328700</v>
      </c>
      <c r="H246" s="108">
        <v>0</v>
      </c>
      <c r="L246" s="3"/>
      <c r="M246" s="3"/>
    </row>
    <row r="247" spans="1:13" ht="18.75" customHeight="1">
      <c r="A247" s="98" t="s">
        <v>166</v>
      </c>
      <c r="B247" s="22" t="s">
        <v>309</v>
      </c>
      <c r="C247" s="22" t="s">
        <v>38</v>
      </c>
      <c r="D247" s="22" t="s">
        <v>40</v>
      </c>
      <c r="E247" s="22" t="s">
        <v>272</v>
      </c>
      <c r="F247" s="22" t="s">
        <v>16</v>
      </c>
      <c r="G247" s="108">
        <v>328700</v>
      </c>
      <c r="H247" s="108">
        <v>0</v>
      </c>
      <c r="L247" s="3"/>
      <c r="M247" s="3"/>
    </row>
    <row r="248" spans="1:13" ht="51.75" customHeight="1">
      <c r="A248" s="97" t="s">
        <v>303</v>
      </c>
      <c r="B248" s="22" t="s">
        <v>309</v>
      </c>
      <c r="C248" s="22" t="s">
        <v>38</v>
      </c>
      <c r="D248" s="22" t="s">
        <v>40</v>
      </c>
      <c r="E248" s="22" t="s">
        <v>305</v>
      </c>
      <c r="F248" s="22"/>
      <c r="G248" s="108">
        <f>G249</f>
        <v>48379.18</v>
      </c>
      <c r="H248" s="108">
        <f>H249</f>
        <v>0</v>
      </c>
      <c r="L248" s="3"/>
      <c r="M248" s="3"/>
    </row>
    <row r="249" spans="1:13" ht="47.25" customHeight="1">
      <c r="A249" s="97" t="s">
        <v>304</v>
      </c>
      <c r="B249" s="22" t="s">
        <v>309</v>
      </c>
      <c r="C249" s="22" t="s">
        <v>38</v>
      </c>
      <c r="D249" s="22" t="s">
        <v>40</v>
      </c>
      <c r="E249" s="22" t="s">
        <v>306</v>
      </c>
      <c r="F249" s="22"/>
      <c r="G249" s="108">
        <f>G250</f>
        <v>48379.18</v>
      </c>
      <c r="H249" s="108">
        <f>H250</f>
        <v>0</v>
      </c>
      <c r="L249" s="3"/>
      <c r="M249" s="3"/>
    </row>
    <row r="250" spans="1:13" ht="32.25" customHeight="1">
      <c r="A250" s="97" t="s">
        <v>142</v>
      </c>
      <c r="B250" s="22" t="s">
        <v>309</v>
      </c>
      <c r="C250" s="22" t="s">
        <v>38</v>
      </c>
      <c r="D250" s="22" t="s">
        <v>40</v>
      </c>
      <c r="E250" s="22" t="s">
        <v>306</v>
      </c>
      <c r="F250" s="22" t="s">
        <v>10</v>
      </c>
      <c r="G250" s="108">
        <f>G251</f>
        <v>48379.18</v>
      </c>
      <c r="H250" s="108">
        <v>0</v>
      </c>
      <c r="L250" s="3"/>
      <c r="M250" s="3"/>
    </row>
    <row r="251" spans="1:13" ht="30.75" customHeight="1">
      <c r="A251" s="97" t="s">
        <v>67</v>
      </c>
      <c r="B251" s="22" t="s">
        <v>309</v>
      </c>
      <c r="C251" s="22" t="s">
        <v>38</v>
      </c>
      <c r="D251" s="22" t="s">
        <v>40</v>
      </c>
      <c r="E251" s="22" t="s">
        <v>306</v>
      </c>
      <c r="F251" s="22" t="s">
        <v>15</v>
      </c>
      <c r="G251" s="108">
        <f>G252</f>
        <v>48379.18</v>
      </c>
      <c r="H251" s="108">
        <v>0</v>
      </c>
      <c r="L251" s="3"/>
      <c r="M251" s="3"/>
    </row>
    <row r="252" spans="1:13" ht="21" customHeight="1">
      <c r="A252" s="97" t="s">
        <v>166</v>
      </c>
      <c r="B252" s="22" t="s">
        <v>309</v>
      </c>
      <c r="C252" s="22" t="s">
        <v>38</v>
      </c>
      <c r="D252" s="22" t="s">
        <v>40</v>
      </c>
      <c r="E252" s="22" t="s">
        <v>306</v>
      </c>
      <c r="F252" s="22" t="s">
        <v>16</v>
      </c>
      <c r="G252" s="108">
        <f>50000-1620.82</f>
        <v>48379.18</v>
      </c>
      <c r="H252" s="108">
        <v>0</v>
      </c>
      <c r="L252" s="3"/>
      <c r="M252" s="3"/>
    </row>
    <row r="253" spans="1:13" ht="26.25" customHeight="1">
      <c r="A253" s="98" t="s">
        <v>325</v>
      </c>
      <c r="B253" s="22" t="s">
        <v>309</v>
      </c>
      <c r="C253" s="22" t="s">
        <v>38</v>
      </c>
      <c r="D253" s="22" t="s">
        <v>40</v>
      </c>
      <c r="E253" s="18" t="s">
        <v>327</v>
      </c>
      <c r="F253" s="18"/>
      <c r="G253" s="109">
        <f>G254</f>
        <v>150000</v>
      </c>
      <c r="H253" s="109">
        <v>0</v>
      </c>
      <c r="L253" s="3"/>
      <c r="M253" s="3"/>
    </row>
    <row r="254" spans="1:13" ht="51.75" customHeight="1">
      <c r="A254" s="98" t="s">
        <v>326</v>
      </c>
      <c r="B254" s="22" t="s">
        <v>309</v>
      </c>
      <c r="C254" s="22" t="s">
        <v>38</v>
      </c>
      <c r="D254" s="22" t="s">
        <v>40</v>
      </c>
      <c r="E254" s="18" t="s">
        <v>328</v>
      </c>
      <c r="F254" s="18"/>
      <c r="G254" s="109">
        <f>G255</f>
        <v>150000</v>
      </c>
      <c r="H254" s="109">
        <v>0</v>
      </c>
      <c r="L254" s="3"/>
      <c r="M254" s="3"/>
    </row>
    <row r="255" spans="1:13" ht="29.25" customHeight="1">
      <c r="A255" s="98" t="s">
        <v>142</v>
      </c>
      <c r="B255" s="22" t="s">
        <v>309</v>
      </c>
      <c r="C255" s="22" t="s">
        <v>38</v>
      </c>
      <c r="D255" s="22" t="s">
        <v>40</v>
      </c>
      <c r="E255" s="18" t="s">
        <v>328</v>
      </c>
      <c r="F255" s="18" t="s">
        <v>10</v>
      </c>
      <c r="G255" s="109">
        <f>G256</f>
        <v>150000</v>
      </c>
      <c r="H255" s="109">
        <v>0</v>
      </c>
      <c r="L255" s="3"/>
      <c r="M255" s="3"/>
    </row>
    <row r="256" spans="1:13" ht="26.25" customHeight="1">
      <c r="A256" s="98" t="s">
        <v>67</v>
      </c>
      <c r="B256" s="22" t="s">
        <v>309</v>
      </c>
      <c r="C256" s="22" t="s">
        <v>38</v>
      </c>
      <c r="D256" s="22" t="s">
        <v>40</v>
      </c>
      <c r="E256" s="18" t="s">
        <v>328</v>
      </c>
      <c r="F256" s="18" t="s">
        <v>15</v>
      </c>
      <c r="G256" s="109">
        <f>G257</f>
        <v>150000</v>
      </c>
      <c r="H256" s="109">
        <v>0</v>
      </c>
      <c r="L256" s="3"/>
      <c r="M256" s="3"/>
    </row>
    <row r="257" spans="1:13" ht="21" customHeight="1">
      <c r="A257" s="98" t="s">
        <v>166</v>
      </c>
      <c r="B257" s="22" t="s">
        <v>309</v>
      </c>
      <c r="C257" s="22" t="s">
        <v>38</v>
      </c>
      <c r="D257" s="22" t="s">
        <v>40</v>
      </c>
      <c r="E257" s="18" t="s">
        <v>328</v>
      </c>
      <c r="F257" s="18" t="s">
        <v>16</v>
      </c>
      <c r="G257" s="109">
        <v>150000</v>
      </c>
      <c r="H257" s="109">
        <v>0</v>
      </c>
      <c r="L257" s="3"/>
      <c r="M257" s="3"/>
    </row>
    <row r="258" spans="1:13" ht="18" customHeight="1">
      <c r="A258" s="77" t="s">
        <v>125</v>
      </c>
      <c r="B258" s="21" t="s">
        <v>309</v>
      </c>
      <c r="C258" s="78" t="s">
        <v>38</v>
      </c>
      <c r="D258" s="78" t="s">
        <v>41</v>
      </c>
      <c r="E258" s="78"/>
      <c r="F258" s="78"/>
      <c r="G258" s="113">
        <f>G259</f>
        <v>852210</v>
      </c>
      <c r="H258" s="113">
        <f>H259</f>
        <v>291200</v>
      </c>
      <c r="L258" s="3"/>
      <c r="M258" s="3"/>
    </row>
    <row r="259" spans="1:13" ht="39" customHeight="1">
      <c r="A259" s="100" t="s">
        <v>273</v>
      </c>
      <c r="B259" s="22" t="s">
        <v>309</v>
      </c>
      <c r="C259" s="51" t="s">
        <v>38</v>
      </c>
      <c r="D259" s="51" t="s">
        <v>41</v>
      </c>
      <c r="E259" s="51" t="s">
        <v>127</v>
      </c>
      <c r="F259" s="38"/>
      <c r="G259" s="114">
        <f>SUM(G260+G265+G270+G275)</f>
        <v>852210</v>
      </c>
      <c r="H259" s="114">
        <f>SUM(H260+H265+H270+H275)</f>
        <v>291200</v>
      </c>
      <c r="L259" s="3"/>
      <c r="M259" s="3"/>
    </row>
    <row r="260" spans="1:13" ht="30.75" customHeight="1">
      <c r="A260" s="53" t="s">
        <v>178</v>
      </c>
      <c r="B260" s="22" t="s">
        <v>309</v>
      </c>
      <c r="C260" s="51" t="s">
        <v>38</v>
      </c>
      <c r="D260" s="51" t="s">
        <v>41</v>
      </c>
      <c r="E260" s="51" t="s">
        <v>173</v>
      </c>
      <c r="F260" s="38"/>
      <c r="G260" s="114">
        <f aca="true" t="shared" si="26" ref="G260:H263">G261</f>
        <v>86000</v>
      </c>
      <c r="H260" s="114">
        <f t="shared" si="26"/>
        <v>0</v>
      </c>
      <c r="L260" s="3"/>
      <c r="M260" s="3"/>
    </row>
    <row r="261" spans="1:13" ht="30.75" customHeight="1">
      <c r="A261" s="53" t="s">
        <v>172</v>
      </c>
      <c r="B261" s="22" t="s">
        <v>309</v>
      </c>
      <c r="C261" s="51" t="s">
        <v>38</v>
      </c>
      <c r="D261" s="51" t="s">
        <v>41</v>
      </c>
      <c r="E261" s="51" t="s">
        <v>128</v>
      </c>
      <c r="F261" s="38"/>
      <c r="G261" s="114">
        <f t="shared" si="26"/>
        <v>86000</v>
      </c>
      <c r="H261" s="114">
        <f t="shared" si="26"/>
        <v>0</v>
      </c>
      <c r="L261" s="3"/>
      <c r="M261" s="3"/>
    </row>
    <row r="262" spans="1:13" ht="30" customHeight="1">
      <c r="A262" s="27" t="s">
        <v>142</v>
      </c>
      <c r="B262" s="22" t="s">
        <v>309</v>
      </c>
      <c r="C262" s="51" t="s">
        <v>38</v>
      </c>
      <c r="D262" s="51" t="s">
        <v>41</v>
      </c>
      <c r="E262" s="51" t="s">
        <v>128</v>
      </c>
      <c r="F262" s="38" t="s">
        <v>10</v>
      </c>
      <c r="G262" s="114">
        <f t="shared" si="26"/>
        <v>86000</v>
      </c>
      <c r="H262" s="114">
        <f t="shared" si="26"/>
        <v>0</v>
      </c>
      <c r="L262" s="3"/>
      <c r="M262" s="3"/>
    </row>
    <row r="263" spans="1:13" ht="30" customHeight="1">
      <c r="A263" s="37" t="s">
        <v>67</v>
      </c>
      <c r="B263" s="22" t="s">
        <v>309</v>
      </c>
      <c r="C263" s="51" t="s">
        <v>38</v>
      </c>
      <c r="D263" s="51" t="s">
        <v>41</v>
      </c>
      <c r="E263" s="51" t="s">
        <v>177</v>
      </c>
      <c r="F263" s="38" t="s">
        <v>15</v>
      </c>
      <c r="G263" s="114">
        <f t="shared" si="26"/>
        <v>86000</v>
      </c>
      <c r="H263" s="114">
        <f t="shared" si="26"/>
        <v>0</v>
      </c>
      <c r="L263" s="3"/>
      <c r="M263" s="3"/>
    </row>
    <row r="264" spans="1:13" ht="17.25" customHeight="1">
      <c r="A264" s="54" t="s">
        <v>166</v>
      </c>
      <c r="B264" s="22" t="s">
        <v>309</v>
      </c>
      <c r="C264" s="51" t="s">
        <v>38</v>
      </c>
      <c r="D264" s="51" t="s">
        <v>41</v>
      </c>
      <c r="E264" s="51" t="s">
        <v>128</v>
      </c>
      <c r="F264" s="38" t="s">
        <v>16</v>
      </c>
      <c r="G264" s="114">
        <v>86000</v>
      </c>
      <c r="H264" s="114">
        <v>0</v>
      </c>
      <c r="L264" s="3"/>
      <c r="M264" s="3"/>
    </row>
    <row r="265" spans="1:13" ht="29.25" customHeight="1">
      <c r="A265" s="30" t="s">
        <v>143</v>
      </c>
      <c r="B265" s="22" t="s">
        <v>309</v>
      </c>
      <c r="C265" s="51" t="s">
        <v>38</v>
      </c>
      <c r="D265" s="51" t="s">
        <v>41</v>
      </c>
      <c r="E265" s="51" t="s">
        <v>154</v>
      </c>
      <c r="F265" s="38"/>
      <c r="G265" s="114">
        <f aca="true" t="shared" si="27" ref="G265:H268">G266</f>
        <v>20000</v>
      </c>
      <c r="H265" s="114">
        <f t="shared" si="27"/>
        <v>0</v>
      </c>
      <c r="L265" s="3"/>
      <c r="M265" s="3"/>
    </row>
    <row r="266" spans="1:13" ht="19.5" customHeight="1">
      <c r="A266" s="30" t="s">
        <v>174</v>
      </c>
      <c r="B266" s="22" t="s">
        <v>309</v>
      </c>
      <c r="C266" s="51" t="s">
        <v>38</v>
      </c>
      <c r="D266" s="51" t="s">
        <v>41</v>
      </c>
      <c r="E266" s="51" t="s">
        <v>144</v>
      </c>
      <c r="F266" s="38"/>
      <c r="G266" s="114">
        <f t="shared" si="27"/>
        <v>20000</v>
      </c>
      <c r="H266" s="114">
        <f t="shared" si="27"/>
        <v>0</v>
      </c>
      <c r="L266" s="3"/>
      <c r="M266" s="3"/>
    </row>
    <row r="267" spans="1:13" ht="30" customHeight="1">
      <c r="A267" s="27" t="s">
        <v>142</v>
      </c>
      <c r="B267" s="22" t="s">
        <v>309</v>
      </c>
      <c r="C267" s="51" t="s">
        <v>38</v>
      </c>
      <c r="D267" s="51" t="s">
        <v>41</v>
      </c>
      <c r="E267" s="51" t="s">
        <v>144</v>
      </c>
      <c r="F267" s="38" t="s">
        <v>10</v>
      </c>
      <c r="G267" s="114">
        <f t="shared" si="27"/>
        <v>20000</v>
      </c>
      <c r="H267" s="114">
        <f t="shared" si="27"/>
        <v>0</v>
      </c>
      <c r="L267" s="3"/>
      <c r="M267" s="3"/>
    </row>
    <row r="268" spans="1:13" ht="30" customHeight="1">
      <c r="A268" s="37" t="s">
        <v>67</v>
      </c>
      <c r="B268" s="22" t="s">
        <v>309</v>
      </c>
      <c r="C268" s="51" t="s">
        <v>38</v>
      </c>
      <c r="D268" s="51" t="s">
        <v>41</v>
      </c>
      <c r="E268" s="51" t="s">
        <v>144</v>
      </c>
      <c r="F268" s="38" t="s">
        <v>15</v>
      </c>
      <c r="G268" s="114">
        <f t="shared" si="27"/>
        <v>20000</v>
      </c>
      <c r="H268" s="114">
        <f t="shared" si="27"/>
        <v>0</v>
      </c>
      <c r="L268" s="3"/>
      <c r="M268" s="3"/>
    </row>
    <row r="269" spans="1:13" ht="19.5" customHeight="1">
      <c r="A269" s="54" t="s">
        <v>166</v>
      </c>
      <c r="B269" s="22" t="s">
        <v>309</v>
      </c>
      <c r="C269" s="51" t="s">
        <v>38</v>
      </c>
      <c r="D269" s="51" t="s">
        <v>41</v>
      </c>
      <c r="E269" s="51" t="s">
        <v>144</v>
      </c>
      <c r="F269" s="38" t="s">
        <v>16</v>
      </c>
      <c r="G269" s="114">
        <v>20000</v>
      </c>
      <c r="H269" s="114">
        <v>0</v>
      </c>
      <c r="L269" s="3"/>
      <c r="M269" s="3"/>
    </row>
    <row r="270" spans="1:12" ht="39.75" customHeight="1">
      <c r="A270" s="17" t="s">
        <v>205</v>
      </c>
      <c r="B270" s="22" t="s">
        <v>309</v>
      </c>
      <c r="C270" s="18" t="s">
        <v>38</v>
      </c>
      <c r="D270" s="18" t="s">
        <v>41</v>
      </c>
      <c r="E270" s="18" t="s">
        <v>179</v>
      </c>
      <c r="F270" s="18"/>
      <c r="G270" s="109">
        <f>G271</f>
        <v>100000</v>
      </c>
      <c r="H270" s="109">
        <v>0</v>
      </c>
      <c r="L270" s="3"/>
    </row>
    <row r="271" spans="1:12" ht="39.75" customHeight="1">
      <c r="A271" s="17" t="s">
        <v>180</v>
      </c>
      <c r="B271" s="22" t="s">
        <v>309</v>
      </c>
      <c r="C271" s="18" t="s">
        <v>38</v>
      </c>
      <c r="D271" s="18" t="s">
        <v>41</v>
      </c>
      <c r="E271" s="18" t="s">
        <v>315</v>
      </c>
      <c r="F271" s="18"/>
      <c r="G271" s="109">
        <f>G272</f>
        <v>100000</v>
      </c>
      <c r="H271" s="109">
        <v>0</v>
      </c>
      <c r="L271" s="3"/>
    </row>
    <row r="272" spans="1:12" ht="25.5" customHeight="1">
      <c r="A272" s="17" t="s">
        <v>142</v>
      </c>
      <c r="B272" s="22" t="s">
        <v>309</v>
      </c>
      <c r="C272" s="18" t="s">
        <v>38</v>
      </c>
      <c r="D272" s="18" t="s">
        <v>41</v>
      </c>
      <c r="E272" s="18" t="s">
        <v>315</v>
      </c>
      <c r="F272" s="18" t="s">
        <v>10</v>
      </c>
      <c r="G272" s="109">
        <f>G273</f>
        <v>100000</v>
      </c>
      <c r="H272" s="109">
        <v>0</v>
      </c>
      <c r="L272" s="3"/>
    </row>
    <row r="273" spans="1:12" ht="27" customHeight="1">
      <c r="A273" s="17" t="s">
        <v>67</v>
      </c>
      <c r="B273" s="22" t="s">
        <v>309</v>
      </c>
      <c r="C273" s="18" t="s">
        <v>38</v>
      </c>
      <c r="D273" s="18" t="s">
        <v>41</v>
      </c>
      <c r="E273" s="18" t="s">
        <v>315</v>
      </c>
      <c r="F273" s="18" t="s">
        <v>15</v>
      </c>
      <c r="G273" s="109">
        <f>G274</f>
        <v>100000</v>
      </c>
      <c r="H273" s="109">
        <v>0</v>
      </c>
      <c r="L273" s="3"/>
    </row>
    <row r="274" spans="1:12" ht="17.25" customHeight="1">
      <c r="A274" s="17" t="s">
        <v>166</v>
      </c>
      <c r="B274" s="22" t="s">
        <v>309</v>
      </c>
      <c r="C274" s="18" t="s">
        <v>38</v>
      </c>
      <c r="D274" s="18" t="s">
        <v>41</v>
      </c>
      <c r="E274" s="18" t="s">
        <v>315</v>
      </c>
      <c r="F274" s="18" t="s">
        <v>16</v>
      </c>
      <c r="G274" s="109">
        <v>100000</v>
      </c>
      <c r="H274" s="109">
        <v>0</v>
      </c>
      <c r="L274" s="3"/>
    </row>
    <row r="275" spans="1:12" ht="30" customHeight="1">
      <c r="A275" s="34" t="s">
        <v>299</v>
      </c>
      <c r="B275" s="22" t="s">
        <v>309</v>
      </c>
      <c r="C275" s="22" t="s">
        <v>38</v>
      </c>
      <c r="D275" s="22" t="s">
        <v>41</v>
      </c>
      <c r="E275" s="22" t="s">
        <v>301</v>
      </c>
      <c r="F275" s="22"/>
      <c r="G275" s="108">
        <f>G276+G280</f>
        <v>646210</v>
      </c>
      <c r="H275" s="108">
        <f>H276+H280</f>
        <v>291200</v>
      </c>
      <c r="L275" s="3"/>
    </row>
    <row r="276" spans="1:12" ht="18" customHeight="1">
      <c r="A276" s="34" t="s">
        <v>300</v>
      </c>
      <c r="B276" s="22" t="s">
        <v>309</v>
      </c>
      <c r="C276" s="22" t="s">
        <v>38</v>
      </c>
      <c r="D276" s="22" t="s">
        <v>41</v>
      </c>
      <c r="E276" s="22" t="s">
        <v>302</v>
      </c>
      <c r="F276" s="22"/>
      <c r="G276" s="108">
        <f>G277</f>
        <v>355010</v>
      </c>
      <c r="H276" s="108">
        <v>0</v>
      </c>
      <c r="L276" s="3"/>
    </row>
    <row r="277" spans="1:12" ht="27.75" customHeight="1">
      <c r="A277" s="34" t="s">
        <v>142</v>
      </c>
      <c r="B277" s="22" t="s">
        <v>309</v>
      </c>
      <c r="C277" s="22" t="s">
        <v>38</v>
      </c>
      <c r="D277" s="22" t="s">
        <v>41</v>
      </c>
      <c r="E277" s="22" t="s">
        <v>302</v>
      </c>
      <c r="F277" s="22" t="s">
        <v>10</v>
      </c>
      <c r="G277" s="108">
        <f>G278</f>
        <v>355010</v>
      </c>
      <c r="H277" s="108">
        <v>0</v>
      </c>
      <c r="L277" s="3"/>
    </row>
    <row r="278" spans="1:12" ht="27.75" customHeight="1">
      <c r="A278" s="34" t="s">
        <v>67</v>
      </c>
      <c r="B278" s="22" t="s">
        <v>309</v>
      </c>
      <c r="C278" s="22" t="s">
        <v>38</v>
      </c>
      <c r="D278" s="22" t="s">
        <v>41</v>
      </c>
      <c r="E278" s="22" t="s">
        <v>302</v>
      </c>
      <c r="F278" s="22" t="s">
        <v>15</v>
      </c>
      <c r="G278" s="108">
        <f>G279</f>
        <v>355010</v>
      </c>
      <c r="H278" s="108">
        <v>0</v>
      </c>
      <c r="L278" s="3"/>
    </row>
    <row r="279" spans="1:12" ht="19.5" customHeight="1">
      <c r="A279" s="34" t="s">
        <v>166</v>
      </c>
      <c r="B279" s="22" t="s">
        <v>309</v>
      </c>
      <c r="C279" s="22" t="s">
        <v>38</v>
      </c>
      <c r="D279" s="22" t="s">
        <v>41</v>
      </c>
      <c r="E279" s="22" t="s">
        <v>302</v>
      </c>
      <c r="F279" s="22" t="s">
        <v>16</v>
      </c>
      <c r="G279" s="108">
        <f>350000+5010</f>
        <v>355010</v>
      </c>
      <c r="H279" s="108">
        <v>0</v>
      </c>
      <c r="L279" s="3"/>
    </row>
    <row r="280" spans="1:12" ht="78.75" customHeight="1">
      <c r="A280" s="131" t="s">
        <v>331</v>
      </c>
      <c r="B280" s="22" t="s">
        <v>309</v>
      </c>
      <c r="C280" s="22" t="s">
        <v>38</v>
      </c>
      <c r="D280" s="22" t="s">
        <v>41</v>
      </c>
      <c r="E280" s="18" t="s">
        <v>330</v>
      </c>
      <c r="F280" s="18"/>
      <c r="G280" s="109">
        <f aca="true" t="shared" si="28" ref="G280:H282">G281</f>
        <v>291200</v>
      </c>
      <c r="H280" s="109">
        <f t="shared" si="28"/>
        <v>291200</v>
      </c>
      <c r="L280" s="3"/>
    </row>
    <row r="281" spans="1:12" ht="19.5" customHeight="1">
      <c r="A281" s="125" t="s">
        <v>51</v>
      </c>
      <c r="B281" s="22" t="s">
        <v>309</v>
      </c>
      <c r="C281" s="22" t="s">
        <v>38</v>
      </c>
      <c r="D281" s="22" t="s">
        <v>41</v>
      </c>
      <c r="E281" s="18" t="s">
        <v>330</v>
      </c>
      <c r="F281" s="18" t="s">
        <v>50</v>
      </c>
      <c r="G281" s="109">
        <f t="shared" si="28"/>
        <v>291200</v>
      </c>
      <c r="H281" s="109">
        <f t="shared" si="28"/>
        <v>291200</v>
      </c>
      <c r="L281" s="3"/>
    </row>
    <row r="282" spans="1:12" ht="55.5" customHeight="1">
      <c r="A282" s="17" t="s">
        <v>329</v>
      </c>
      <c r="B282" s="22" t="s">
        <v>309</v>
      </c>
      <c r="C282" s="22" t="s">
        <v>38</v>
      </c>
      <c r="D282" s="22" t="s">
        <v>41</v>
      </c>
      <c r="E282" s="18" t="s">
        <v>330</v>
      </c>
      <c r="F282" s="18" t="s">
        <v>289</v>
      </c>
      <c r="G282" s="109">
        <f t="shared" si="28"/>
        <v>291200</v>
      </c>
      <c r="H282" s="109">
        <f t="shared" si="28"/>
        <v>291200</v>
      </c>
      <c r="L282" s="3"/>
    </row>
    <row r="283" spans="1:12" ht="54" customHeight="1">
      <c r="A283" s="125" t="s">
        <v>290</v>
      </c>
      <c r="B283" s="22" t="s">
        <v>309</v>
      </c>
      <c r="C283" s="22" t="s">
        <v>38</v>
      </c>
      <c r="D283" s="22" t="s">
        <v>41</v>
      </c>
      <c r="E283" s="18" t="s">
        <v>330</v>
      </c>
      <c r="F283" s="18" t="s">
        <v>291</v>
      </c>
      <c r="G283" s="109">
        <v>291200</v>
      </c>
      <c r="H283" s="109">
        <v>291200</v>
      </c>
      <c r="L283" s="3"/>
    </row>
    <row r="284" spans="1:12" ht="30" customHeight="1">
      <c r="A284" s="127" t="s">
        <v>287</v>
      </c>
      <c r="B284" s="21" t="s">
        <v>309</v>
      </c>
      <c r="C284" s="21" t="s">
        <v>38</v>
      </c>
      <c r="D284" s="21" t="s">
        <v>38</v>
      </c>
      <c r="E284" s="21"/>
      <c r="F284" s="21"/>
      <c r="G284" s="132">
        <f>SUM(G285)</f>
        <v>1051621</v>
      </c>
      <c r="H284" s="132">
        <f>SUM(H285)</f>
        <v>499940.62</v>
      </c>
      <c r="L284" s="3"/>
    </row>
    <row r="285" spans="1:12" ht="57" customHeight="1">
      <c r="A285" s="34" t="s">
        <v>264</v>
      </c>
      <c r="B285" s="22" t="s">
        <v>309</v>
      </c>
      <c r="C285" s="22" t="s">
        <v>38</v>
      </c>
      <c r="D285" s="22" t="s">
        <v>38</v>
      </c>
      <c r="E285" s="22" t="s">
        <v>97</v>
      </c>
      <c r="F285" s="22"/>
      <c r="G285" s="111">
        <f>SUM(G286)</f>
        <v>1051621</v>
      </c>
      <c r="H285" s="111">
        <f>SUM(H286)</f>
        <v>499940.62</v>
      </c>
      <c r="L285" s="3"/>
    </row>
    <row r="286" spans="1:12" ht="53.25" customHeight="1">
      <c r="A286" s="34" t="s">
        <v>311</v>
      </c>
      <c r="B286" s="22" t="s">
        <v>309</v>
      </c>
      <c r="C286" s="22" t="s">
        <v>38</v>
      </c>
      <c r="D286" s="22" t="s">
        <v>38</v>
      </c>
      <c r="E286" s="22" t="s">
        <v>312</v>
      </c>
      <c r="F286" s="22"/>
      <c r="G286" s="111">
        <f>SUM(G287+G291)</f>
        <v>1051621</v>
      </c>
      <c r="H286" s="111">
        <f>SUM(H287+H291)</f>
        <v>499940.62</v>
      </c>
      <c r="L286" s="3"/>
    </row>
    <row r="287" spans="1:12" ht="31.5" customHeight="1">
      <c r="A287" s="128" t="s">
        <v>292</v>
      </c>
      <c r="B287" s="22" t="s">
        <v>309</v>
      </c>
      <c r="C287" s="22" t="s">
        <v>38</v>
      </c>
      <c r="D287" s="22" t="s">
        <v>38</v>
      </c>
      <c r="E287" s="22" t="s">
        <v>319</v>
      </c>
      <c r="F287" s="22"/>
      <c r="G287" s="111">
        <f aca="true" t="shared" si="29" ref="G287:H289">SUM(G288)</f>
        <v>499940.62</v>
      </c>
      <c r="H287" s="111">
        <f t="shared" si="29"/>
        <v>499940.62</v>
      </c>
      <c r="L287" s="3"/>
    </row>
    <row r="288" spans="1:12" ht="16.5" customHeight="1">
      <c r="A288" s="125" t="s">
        <v>51</v>
      </c>
      <c r="B288" s="22" t="s">
        <v>309</v>
      </c>
      <c r="C288" s="117" t="s">
        <v>38</v>
      </c>
      <c r="D288" s="117" t="s">
        <v>38</v>
      </c>
      <c r="E288" s="22" t="s">
        <v>319</v>
      </c>
      <c r="F288" s="117" t="s">
        <v>50</v>
      </c>
      <c r="G288" s="133">
        <f t="shared" si="29"/>
        <v>499940.62</v>
      </c>
      <c r="H288" s="133">
        <f t="shared" si="29"/>
        <v>499940.62</v>
      </c>
      <c r="I288" s="121"/>
      <c r="J288" s="121"/>
      <c r="L288" s="3"/>
    </row>
    <row r="289" spans="1:12" ht="36" customHeight="1">
      <c r="A289" s="125" t="s">
        <v>288</v>
      </c>
      <c r="B289" s="22" t="s">
        <v>309</v>
      </c>
      <c r="C289" s="117" t="s">
        <v>38</v>
      </c>
      <c r="D289" s="117" t="s">
        <v>38</v>
      </c>
      <c r="E289" s="22" t="s">
        <v>319</v>
      </c>
      <c r="F289" s="117" t="s">
        <v>289</v>
      </c>
      <c r="G289" s="133">
        <f t="shared" si="29"/>
        <v>499940.62</v>
      </c>
      <c r="H289" s="133">
        <f t="shared" si="29"/>
        <v>499940.62</v>
      </c>
      <c r="I289" s="121"/>
      <c r="J289" s="121"/>
      <c r="L289" s="3"/>
    </row>
    <row r="290" spans="1:12" ht="57" customHeight="1">
      <c r="A290" s="125" t="s">
        <v>290</v>
      </c>
      <c r="B290" s="22" t="s">
        <v>309</v>
      </c>
      <c r="C290" s="117" t="s">
        <v>38</v>
      </c>
      <c r="D290" s="117" t="s">
        <v>38</v>
      </c>
      <c r="E290" s="22" t="s">
        <v>319</v>
      </c>
      <c r="F290" s="117" t="s">
        <v>291</v>
      </c>
      <c r="G290" s="133">
        <v>499940.62</v>
      </c>
      <c r="H290" s="133">
        <v>499940.62</v>
      </c>
      <c r="I290" s="121"/>
      <c r="J290" s="121"/>
      <c r="L290" s="3"/>
    </row>
    <row r="291" spans="1:12" ht="40.5" customHeight="1">
      <c r="A291" s="128" t="s">
        <v>293</v>
      </c>
      <c r="B291" s="22" t="s">
        <v>309</v>
      </c>
      <c r="C291" s="22" t="s">
        <v>38</v>
      </c>
      <c r="D291" s="22" t="s">
        <v>38</v>
      </c>
      <c r="E291" s="22" t="s">
        <v>320</v>
      </c>
      <c r="F291" s="22"/>
      <c r="G291" s="111">
        <f aca="true" t="shared" si="30" ref="G291:H293">SUM(G292)</f>
        <v>551680.38</v>
      </c>
      <c r="H291" s="111">
        <f t="shared" si="30"/>
        <v>0</v>
      </c>
      <c r="L291" s="3"/>
    </row>
    <row r="292" spans="1:12" ht="18" customHeight="1">
      <c r="A292" s="125" t="s">
        <v>51</v>
      </c>
      <c r="B292" s="22" t="s">
        <v>309</v>
      </c>
      <c r="C292" s="117" t="s">
        <v>38</v>
      </c>
      <c r="D292" s="117" t="s">
        <v>38</v>
      </c>
      <c r="E292" s="22" t="s">
        <v>320</v>
      </c>
      <c r="F292" s="117" t="s">
        <v>50</v>
      </c>
      <c r="G292" s="133">
        <f t="shared" si="30"/>
        <v>551680.38</v>
      </c>
      <c r="H292" s="133">
        <f t="shared" si="30"/>
        <v>0</v>
      </c>
      <c r="L292" s="3"/>
    </row>
    <row r="293" spans="1:12" ht="56.25" customHeight="1">
      <c r="A293" s="125" t="s">
        <v>288</v>
      </c>
      <c r="B293" s="22" t="s">
        <v>309</v>
      </c>
      <c r="C293" s="117" t="s">
        <v>38</v>
      </c>
      <c r="D293" s="117" t="s">
        <v>38</v>
      </c>
      <c r="E293" s="22" t="s">
        <v>320</v>
      </c>
      <c r="F293" s="117" t="s">
        <v>289</v>
      </c>
      <c r="G293" s="133">
        <f t="shared" si="30"/>
        <v>551680.38</v>
      </c>
      <c r="H293" s="133">
        <f t="shared" si="30"/>
        <v>0</v>
      </c>
      <c r="L293" s="3"/>
    </row>
    <row r="294" spans="1:12" ht="51" customHeight="1">
      <c r="A294" s="125" t="s">
        <v>290</v>
      </c>
      <c r="B294" s="22" t="s">
        <v>309</v>
      </c>
      <c r="C294" s="117" t="s">
        <v>38</v>
      </c>
      <c r="D294" s="117" t="s">
        <v>38</v>
      </c>
      <c r="E294" s="22" t="s">
        <v>320</v>
      </c>
      <c r="F294" s="117" t="s">
        <v>291</v>
      </c>
      <c r="G294" s="133">
        <v>551680.38</v>
      </c>
      <c r="H294" s="133">
        <v>0</v>
      </c>
      <c r="L294" s="3"/>
    </row>
    <row r="295" spans="1:13" ht="15.75">
      <c r="A295" s="33" t="s">
        <v>62</v>
      </c>
      <c r="B295" s="21" t="s">
        <v>309</v>
      </c>
      <c r="C295" s="15" t="s">
        <v>35</v>
      </c>
      <c r="D295" s="15"/>
      <c r="E295" s="15" t="s">
        <v>26</v>
      </c>
      <c r="F295" s="15"/>
      <c r="G295" s="107">
        <f>G296</f>
        <v>11859488.3</v>
      </c>
      <c r="H295" s="107">
        <f>(H296)</f>
        <v>9293438.29</v>
      </c>
      <c r="M295" s="3"/>
    </row>
    <row r="296" spans="1:13" ht="12.75">
      <c r="A296" s="50" t="s">
        <v>23</v>
      </c>
      <c r="B296" s="21" t="s">
        <v>309</v>
      </c>
      <c r="C296" s="15" t="s">
        <v>35</v>
      </c>
      <c r="D296" s="15" t="s">
        <v>39</v>
      </c>
      <c r="E296" s="15" t="s">
        <v>26</v>
      </c>
      <c r="F296" s="15"/>
      <c r="G296" s="107">
        <f>G297</f>
        <v>11859488.3</v>
      </c>
      <c r="H296" s="107">
        <f>H297</f>
        <v>9293438.29</v>
      </c>
      <c r="M296" s="3"/>
    </row>
    <row r="297" spans="1:13" ht="45" customHeight="1">
      <c r="A297" s="52" t="s">
        <v>276</v>
      </c>
      <c r="B297" s="22" t="s">
        <v>309</v>
      </c>
      <c r="C297" s="22" t="s">
        <v>35</v>
      </c>
      <c r="D297" s="22" t="s">
        <v>39</v>
      </c>
      <c r="E297" s="18" t="s">
        <v>99</v>
      </c>
      <c r="F297" s="15"/>
      <c r="G297" s="112">
        <f>G298+G316</f>
        <v>11859488.3</v>
      </c>
      <c r="H297" s="112">
        <f>H298+H316</f>
        <v>9293438.29</v>
      </c>
      <c r="M297" s="3"/>
    </row>
    <row r="298" spans="1:11" ht="41.25" customHeight="1">
      <c r="A298" s="79" t="s">
        <v>274</v>
      </c>
      <c r="B298" s="22" t="s">
        <v>309</v>
      </c>
      <c r="C298" s="22" t="s">
        <v>35</v>
      </c>
      <c r="D298" s="22" t="s">
        <v>39</v>
      </c>
      <c r="E298" s="18" t="s">
        <v>126</v>
      </c>
      <c r="F298" s="18"/>
      <c r="G298" s="106">
        <f>G299</f>
        <v>3031448</v>
      </c>
      <c r="H298" s="106">
        <f>H299</f>
        <v>906800</v>
      </c>
      <c r="K298"/>
    </row>
    <row r="299" spans="1:11" ht="51.75" customHeight="1">
      <c r="A299" s="34" t="s">
        <v>206</v>
      </c>
      <c r="B299" s="22" t="s">
        <v>309</v>
      </c>
      <c r="C299" s="22" t="s">
        <v>35</v>
      </c>
      <c r="D299" s="22" t="s">
        <v>39</v>
      </c>
      <c r="E299" s="18" t="s">
        <v>207</v>
      </c>
      <c r="F299" s="18"/>
      <c r="G299" s="106">
        <f>G300+G304+G308+G312</f>
        <v>3031448</v>
      </c>
      <c r="H299" s="106">
        <f>H300+H304+H308+H312</f>
        <v>906800</v>
      </c>
      <c r="K299"/>
    </row>
    <row r="300" spans="1:11" ht="57" customHeight="1">
      <c r="A300" s="17" t="s">
        <v>226</v>
      </c>
      <c r="B300" s="22" t="s">
        <v>309</v>
      </c>
      <c r="C300" s="18" t="s">
        <v>35</v>
      </c>
      <c r="D300" s="18" t="s">
        <v>39</v>
      </c>
      <c r="E300" s="18" t="s">
        <v>208</v>
      </c>
      <c r="F300" s="18"/>
      <c r="G300" s="106">
        <f aca="true" t="shared" si="31" ref="G300:H302">G301</f>
        <v>1297721.6800000002</v>
      </c>
      <c r="H300" s="106">
        <f t="shared" si="31"/>
        <v>0</v>
      </c>
      <c r="K300"/>
    </row>
    <row r="301" spans="1:11" ht="25.5">
      <c r="A301" s="40" t="s">
        <v>72</v>
      </c>
      <c r="B301" s="22" t="s">
        <v>309</v>
      </c>
      <c r="C301" s="18" t="s">
        <v>35</v>
      </c>
      <c r="D301" s="18" t="s">
        <v>39</v>
      </c>
      <c r="E301" s="18" t="s">
        <v>208</v>
      </c>
      <c r="F301" s="18" t="s">
        <v>9</v>
      </c>
      <c r="G301" s="106">
        <f t="shared" si="31"/>
        <v>1297721.6800000002</v>
      </c>
      <c r="H301" s="106">
        <f t="shared" si="31"/>
        <v>0</v>
      </c>
      <c r="K301"/>
    </row>
    <row r="302" spans="1:11" ht="20.25" customHeight="1">
      <c r="A302" s="44" t="s">
        <v>25</v>
      </c>
      <c r="B302" s="22" t="s">
        <v>309</v>
      </c>
      <c r="C302" s="18" t="s">
        <v>35</v>
      </c>
      <c r="D302" s="18" t="s">
        <v>39</v>
      </c>
      <c r="E302" s="18" t="s">
        <v>208</v>
      </c>
      <c r="F302" s="18" t="s">
        <v>11</v>
      </c>
      <c r="G302" s="106">
        <f t="shared" si="31"/>
        <v>1297721.6800000002</v>
      </c>
      <c r="H302" s="106">
        <f t="shared" si="31"/>
        <v>0</v>
      </c>
      <c r="K302"/>
    </row>
    <row r="303" spans="1:11" ht="51">
      <c r="A303" s="61" t="s">
        <v>101</v>
      </c>
      <c r="B303" s="22" t="s">
        <v>309</v>
      </c>
      <c r="C303" s="18" t="s">
        <v>35</v>
      </c>
      <c r="D303" s="18" t="s">
        <v>39</v>
      </c>
      <c r="E303" s="18" t="s">
        <v>208</v>
      </c>
      <c r="F303" s="18" t="s">
        <v>12</v>
      </c>
      <c r="G303" s="106">
        <f>997721.68+300000</f>
        <v>1297721.6800000002</v>
      </c>
      <c r="H303" s="106">
        <v>0</v>
      </c>
      <c r="K303"/>
    </row>
    <row r="304" spans="1:11" ht="42.75" customHeight="1">
      <c r="A304" s="17" t="s">
        <v>209</v>
      </c>
      <c r="B304" s="22" t="s">
        <v>309</v>
      </c>
      <c r="C304" s="18" t="s">
        <v>35</v>
      </c>
      <c r="D304" s="18" t="s">
        <v>39</v>
      </c>
      <c r="E304" s="18" t="s">
        <v>210</v>
      </c>
      <c r="F304" s="18"/>
      <c r="G304" s="106">
        <f aca="true" t="shared" si="32" ref="G304:H306">G305</f>
        <v>779200</v>
      </c>
      <c r="H304" s="106">
        <f t="shared" si="32"/>
        <v>0</v>
      </c>
      <c r="K304"/>
    </row>
    <row r="305" spans="1:11" ht="25.5">
      <c r="A305" s="40" t="s">
        <v>72</v>
      </c>
      <c r="B305" s="22" t="s">
        <v>309</v>
      </c>
      <c r="C305" s="18" t="s">
        <v>35</v>
      </c>
      <c r="D305" s="18" t="s">
        <v>39</v>
      </c>
      <c r="E305" s="18" t="s">
        <v>210</v>
      </c>
      <c r="F305" s="18" t="s">
        <v>9</v>
      </c>
      <c r="G305" s="106">
        <f t="shared" si="32"/>
        <v>779200</v>
      </c>
      <c r="H305" s="106">
        <f t="shared" si="32"/>
        <v>0</v>
      </c>
      <c r="K305"/>
    </row>
    <row r="306" spans="1:11" ht="18" customHeight="1">
      <c r="A306" s="44" t="s">
        <v>25</v>
      </c>
      <c r="B306" s="22" t="s">
        <v>309</v>
      </c>
      <c r="C306" s="18" t="s">
        <v>35</v>
      </c>
      <c r="D306" s="18" t="s">
        <v>39</v>
      </c>
      <c r="E306" s="18" t="s">
        <v>210</v>
      </c>
      <c r="F306" s="18" t="s">
        <v>11</v>
      </c>
      <c r="G306" s="106">
        <f t="shared" si="32"/>
        <v>779200</v>
      </c>
      <c r="H306" s="106">
        <f t="shared" si="32"/>
        <v>0</v>
      </c>
      <c r="K306"/>
    </row>
    <row r="307" spans="1:11" ht="54.75" customHeight="1">
      <c r="A307" s="61" t="s">
        <v>101</v>
      </c>
      <c r="B307" s="22" t="s">
        <v>309</v>
      </c>
      <c r="C307" s="18" t="s">
        <v>35</v>
      </c>
      <c r="D307" s="18" t="s">
        <v>39</v>
      </c>
      <c r="E307" s="18" t="s">
        <v>210</v>
      </c>
      <c r="F307" s="18" t="s">
        <v>12</v>
      </c>
      <c r="G307" s="106">
        <v>779200</v>
      </c>
      <c r="H307" s="106">
        <v>0</v>
      </c>
      <c r="K307"/>
    </row>
    <row r="308" spans="1:11" ht="52.5" customHeight="1">
      <c r="A308" s="63" t="s">
        <v>150</v>
      </c>
      <c r="B308" s="22" t="s">
        <v>309</v>
      </c>
      <c r="C308" s="18" t="s">
        <v>35</v>
      </c>
      <c r="D308" s="18" t="s">
        <v>39</v>
      </c>
      <c r="E308" s="18" t="s">
        <v>211</v>
      </c>
      <c r="F308" s="18"/>
      <c r="G308" s="109">
        <f aca="true" t="shared" si="33" ref="G308:H310">G309</f>
        <v>906800</v>
      </c>
      <c r="H308" s="109">
        <f t="shared" si="33"/>
        <v>906800</v>
      </c>
      <c r="I308" s="69"/>
      <c r="K308"/>
    </row>
    <row r="309" spans="1:11" ht="27" customHeight="1">
      <c r="A309" s="55" t="s">
        <v>72</v>
      </c>
      <c r="B309" s="22" t="s">
        <v>309</v>
      </c>
      <c r="C309" s="18" t="s">
        <v>35</v>
      </c>
      <c r="D309" s="18" t="s">
        <v>39</v>
      </c>
      <c r="E309" s="18" t="s">
        <v>211</v>
      </c>
      <c r="F309" s="18" t="s">
        <v>9</v>
      </c>
      <c r="G309" s="109">
        <f t="shared" si="33"/>
        <v>906800</v>
      </c>
      <c r="H309" s="109">
        <f t="shared" si="33"/>
        <v>906800</v>
      </c>
      <c r="K309"/>
    </row>
    <row r="310" spans="1:11" ht="15" customHeight="1">
      <c r="A310" s="44" t="s">
        <v>25</v>
      </c>
      <c r="B310" s="22" t="s">
        <v>309</v>
      </c>
      <c r="C310" s="18" t="s">
        <v>35</v>
      </c>
      <c r="D310" s="18" t="s">
        <v>39</v>
      </c>
      <c r="E310" s="18" t="s">
        <v>211</v>
      </c>
      <c r="F310" s="18" t="s">
        <v>11</v>
      </c>
      <c r="G310" s="109">
        <f t="shared" si="33"/>
        <v>906800</v>
      </c>
      <c r="H310" s="109">
        <f t="shared" si="33"/>
        <v>906800</v>
      </c>
      <c r="K310"/>
    </row>
    <row r="311" spans="1:11" ht="39.75" customHeight="1">
      <c r="A311" s="26" t="s">
        <v>68</v>
      </c>
      <c r="B311" s="22" t="s">
        <v>309</v>
      </c>
      <c r="C311" s="18" t="s">
        <v>35</v>
      </c>
      <c r="D311" s="18" t="s">
        <v>39</v>
      </c>
      <c r="E311" s="18" t="s">
        <v>211</v>
      </c>
      <c r="F311" s="18" t="s">
        <v>12</v>
      </c>
      <c r="G311" s="109">
        <v>906800</v>
      </c>
      <c r="H311" s="109">
        <f>G311</f>
        <v>906800</v>
      </c>
      <c r="K311"/>
    </row>
    <row r="312" spans="1:11" ht="39" customHeight="1">
      <c r="A312" s="34" t="s">
        <v>149</v>
      </c>
      <c r="B312" s="22" t="s">
        <v>309</v>
      </c>
      <c r="C312" s="22" t="s">
        <v>35</v>
      </c>
      <c r="D312" s="22" t="s">
        <v>39</v>
      </c>
      <c r="E312" s="22" t="s">
        <v>212</v>
      </c>
      <c r="F312" s="22"/>
      <c r="G312" s="109">
        <f aca="true" t="shared" si="34" ref="G312:H314">G313</f>
        <v>47726.32</v>
      </c>
      <c r="H312" s="109">
        <f t="shared" si="34"/>
        <v>0</v>
      </c>
      <c r="K312"/>
    </row>
    <row r="313" spans="1:11" ht="25.5">
      <c r="A313" s="34" t="s">
        <v>133</v>
      </c>
      <c r="B313" s="22" t="s">
        <v>309</v>
      </c>
      <c r="C313" s="22" t="s">
        <v>35</v>
      </c>
      <c r="D313" s="22" t="s">
        <v>39</v>
      </c>
      <c r="E313" s="22" t="s">
        <v>212</v>
      </c>
      <c r="F313" s="22" t="s">
        <v>9</v>
      </c>
      <c r="G313" s="109">
        <f t="shared" si="34"/>
        <v>47726.32</v>
      </c>
      <c r="H313" s="109">
        <f t="shared" si="34"/>
        <v>0</v>
      </c>
      <c r="K313"/>
    </row>
    <row r="314" spans="1:11" ht="17.25" customHeight="1">
      <c r="A314" s="34" t="s">
        <v>25</v>
      </c>
      <c r="B314" s="22" t="s">
        <v>309</v>
      </c>
      <c r="C314" s="22" t="s">
        <v>35</v>
      </c>
      <c r="D314" s="22" t="s">
        <v>39</v>
      </c>
      <c r="E314" s="22" t="s">
        <v>212</v>
      </c>
      <c r="F314" s="22" t="s">
        <v>11</v>
      </c>
      <c r="G314" s="109">
        <f t="shared" si="34"/>
        <v>47726.32</v>
      </c>
      <c r="H314" s="109">
        <f t="shared" si="34"/>
        <v>0</v>
      </c>
      <c r="K314"/>
    </row>
    <row r="315" spans="1:11" ht="51">
      <c r="A315" s="34" t="s">
        <v>134</v>
      </c>
      <c r="B315" s="22" t="s">
        <v>309</v>
      </c>
      <c r="C315" s="22" t="s">
        <v>35</v>
      </c>
      <c r="D315" s="22" t="s">
        <v>39</v>
      </c>
      <c r="E315" s="22" t="s">
        <v>212</v>
      </c>
      <c r="F315" s="22" t="s">
        <v>12</v>
      </c>
      <c r="G315" s="109">
        <v>47726.32</v>
      </c>
      <c r="H315" s="109">
        <v>0</v>
      </c>
      <c r="K315"/>
    </row>
    <row r="316" spans="1:11" ht="45" customHeight="1">
      <c r="A316" s="79" t="s">
        <v>242</v>
      </c>
      <c r="B316" s="22" t="s">
        <v>309</v>
      </c>
      <c r="C316" s="22" t="s">
        <v>35</v>
      </c>
      <c r="D316" s="22" t="s">
        <v>39</v>
      </c>
      <c r="E316" s="18" t="s">
        <v>243</v>
      </c>
      <c r="F316" s="22"/>
      <c r="G316" s="109">
        <f>G317</f>
        <v>8828040.3</v>
      </c>
      <c r="H316" s="109">
        <f>H317</f>
        <v>8386638.29</v>
      </c>
      <c r="K316"/>
    </row>
    <row r="317" spans="1:11" ht="42.75" customHeight="1">
      <c r="A317" s="34" t="s">
        <v>275</v>
      </c>
      <c r="B317" s="22" t="s">
        <v>309</v>
      </c>
      <c r="C317" s="22" t="s">
        <v>35</v>
      </c>
      <c r="D317" s="22" t="s">
        <v>39</v>
      </c>
      <c r="E317" s="22" t="s">
        <v>244</v>
      </c>
      <c r="F317" s="22"/>
      <c r="G317" s="109">
        <f>G318+G322</f>
        <v>8828040.3</v>
      </c>
      <c r="H317" s="109">
        <f>H318+H322</f>
        <v>8386638.29</v>
      </c>
      <c r="K317"/>
    </row>
    <row r="318" spans="1:11" ht="58.5" customHeight="1">
      <c r="A318" s="34" t="s">
        <v>241</v>
      </c>
      <c r="B318" s="22" t="s">
        <v>309</v>
      </c>
      <c r="C318" s="22" t="s">
        <v>35</v>
      </c>
      <c r="D318" s="22" t="s">
        <v>39</v>
      </c>
      <c r="E318" s="22" t="s">
        <v>245</v>
      </c>
      <c r="F318" s="22"/>
      <c r="G318" s="108">
        <f aca="true" t="shared" si="35" ref="G318:H320">G319</f>
        <v>8386638.29</v>
      </c>
      <c r="H318" s="108">
        <f t="shared" si="35"/>
        <v>8386638.29</v>
      </c>
      <c r="K318"/>
    </row>
    <row r="319" spans="1:11" ht="28.5" customHeight="1">
      <c r="A319" s="34" t="s">
        <v>133</v>
      </c>
      <c r="B319" s="22" t="s">
        <v>309</v>
      </c>
      <c r="C319" s="22" t="s">
        <v>35</v>
      </c>
      <c r="D319" s="22" t="s">
        <v>39</v>
      </c>
      <c r="E319" s="22" t="s">
        <v>245</v>
      </c>
      <c r="F319" s="22" t="s">
        <v>9</v>
      </c>
      <c r="G319" s="108">
        <f t="shared" si="35"/>
        <v>8386638.29</v>
      </c>
      <c r="H319" s="108">
        <f t="shared" si="35"/>
        <v>8386638.29</v>
      </c>
      <c r="K319"/>
    </row>
    <row r="320" spans="1:11" ht="15.75" customHeight="1">
      <c r="A320" s="34" t="s">
        <v>25</v>
      </c>
      <c r="B320" s="22" t="s">
        <v>309</v>
      </c>
      <c r="C320" s="22" t="s">
        <v>35</v>
      </c>
      <c r="D320" s="22" t="s">
        <v>39</v>
      </c>
      <c r="E320" s="22" t="s">
        <v>245</v>
      </c>
      <c r="F320" s="22" t="s">
        <v>11</v>
      </c>
      <c r="G320" s="108">
        <f t="shared" si="35"/>
        <v>8386638.29</v>
      </c>
      <c r="H320" s="108">
        <f t="shared" si="35"/>
        <v>8386638.29</v>
      </c>
      <c r="K320"/>
    </row>
    <row r="321" spans="1:11" ht="21" customHeight="1">
      <c r="A321" s="34" t="s">
        <v>279</v>
      </c>
      <c r="B321" s="22" t="s">
        <v>309</v>
      </c>
      <c r="C321" s="22" t="s">
        <v>35</v>
      </c>
      <c r="D321" s="22" t="s">
        <v>39</v>
      </c>
      <c r="E321" s="22" t="s">
        <v>245</v>
      </c>
      <c r="F321" s="22" t="s">
        <v>280</v>
      </c>
      <c r="G321" s="108">
        <v>8386638.29</v>
      </c>
      <c r="H321" s="108">
        <f>G321</f>
        <v>8386638.29</v>
      </c>
      <c r="K321"/>
    </row>
    <row r="322" spans="1:11" ht="51" customHeight="1">
      <c r="A322" s="34" t="s">
        <v>247</v>
      </c>
      <c r="B322" s="22" t="s">
        <v>309</v>
      </c>
      <c r="C322" s="22" t="s">
        <v>35</v>
      </c>
      <c r="D322" s="22" t="s">
        <v>39</v>
      </c>
      <c r="E322" s="22" t="s">
        <v>246</v>
      </c>
      <c r="F322" s="22"/>
      <c r="G322" s="108">
        <f aca="true" t="shared" si="36" ref="G322:H324">G323</f>
        <v>441402.01</v>
      </c>
      <c r="H322" s="108">
        <f t="shared" si="36"/>
        <v>0</v>
      </c>
      <c r="K322"/>
    </row>
    <row r="323" spans="1:11" ht="25.5">
      <c r="A323" s="34" t="s">
        <v>133</v>
      </c>
      <c r="B323" s="22" t="s">
        <v>309</v>
      </c>
      <c r="C323" s="22" t="s">
        <v>35</v>
      </c>
      <c r="D323" s="22" t="s">
        <v>39</v>
      </c>
      <c r="E323" s="22" t="s">
        <v>246</v>
      </c>
      <c r="F323" s="22" t="s">
        <v>9</v>
      </c>
      <c r="G323" s="108">
        <f t="shared" si="36"/>
        <v>441402.01</v>
      </c>
      <c r="H323" s="108">
        <f t="shared" si="36"/>
        <v>0</v>
      </c>
      <c r="K323"/>
    </row>
    <row r="324" spans="1:11" ht="15.75" customHeight="1">
      <c r="A324" s="34" t="s">
        <v>25</v>
      </c>
      <c r="B324" s="22" t="s">
        <v>309</v>
      </c>
      <c r="C324" s="22" t="s">
        <v>35</v>
      </c>
      <c r="D324" s="22" t="s">
        <v>39</v>
      </c>
      <c r="E324" s="22" t="s">
        <v>246</v>
      </c>
      <c r="F324" s="22" t="s">
        <v>11</v>
      </c>
      <c r="G324" s="108">
        <f t="shared" si="36"/>
        <v>441402.01</v>
      </c>
      <c r="H324" s="108">
        <f t="shared" si="36"/>
        <v>0</v>
      </c>
      <c r="K324"/>
    </row>
    <row r="325" spans="1:11" ht="12.75">
      <c r="A325" s="34" t="s">
        <v>279</v>
      </c>
      <c r="B325" s="22" t="s">
        <v>309</v>
      </c>
      <c r="C325" s="22" t="s">
        <v>35</v>
      </c>
      <c r="D325" s="22" t="s">
        <v>39</v>
      </c>
      <c r="E325" s="22" t="s">
        <v>246</v>
      </c>
      <c r="F325" s="22" t="s">
        <v>280</v>
      </c>
      <c r="G325" s="108">
        <v>441402.01</v>
      </c>
      <c r="H325" s="108">
        <v>0</v>
      </c>
      <c r="K325"/>
    </row>
    <row r="326" spans="1:11" ht="18.75" customHeight="1">
      <c r="A326" s="33" t="s">
        <v>20</v>
      </c>
      <c r="B326" s="21" t="s">
        <v>309</v>
      </c>
      <c r="C326" s="58" t="s">
        <v>42</v>
      </c>
      <c r="D326" s="15"/>
      <c r="E326" s="15" t="s">
        <v>26</v>
      </c>
      <c r="F326" s="15"/>
      <c r="G326" s="107">
        <f aca="true" t="shared" si="37" ref="G326:H330">G327</f>
        <v>70608.84</v>
      </c>
      <c r="H326" s="107">
        <f t="shared" si="37"/>
        <v>0</v>
      </c>
      <c r="K326"/>
    </row>
    <row r="327" spans="1:11" ht="15" customHeight="1">
      <c r="A327" s="50" t="s">
        <v>5</v>
      </c>
      <c r="B327" s="22" t="s">
        <v>309</v>
      </c>
      <c r="C327" s="15" t="s">
        <v>42</v>
      </c>
      <c r="D327" s="15" t="s">
        <v>39</v>
      </c>
      <c r="E327" s="15"/>
      <c r="F327" s="15"/>
      <c r="G327" s="107">
        <f t="shared" si="37"/>
        <v>70608.84</v>
      </c>
      <c r="H327" s="107">
        <f t="shared" si="37"/>
        <v>0</v>
      </c>
      <c r="K327"/>
    </row>
    <row r="328" spans="1:11" ht="12.75">
      <c r="A328" s="24" t="s">
        <v>64</v>
      </c>
      <c r="B328" s="22" t="s">
        <v>309</v>
      </c>
      <c r="C328" s="22" t="s">
        <v>42</v>
      </c>
      <c r="D328" s="22" t="s">
        <v>39</v>
      </c>
      <c r="E328" s="22" t="s">
        <v>86</v>
      </c>
      <c r="F328" s="15"/>
      <c r="G328" s="108">
        <f t="shared" si="37"/>
        <v>70608.84</v>
      </c>
      <c r="H328" s="108">
        <f t="shared" si="37"/>
        <v>0</v>
      </c>
      <c r="K328"/>
    </row>
    <row r="329" spans="1:11" ht="25.5">
      <c r="A329" s="17" t="s">
        <v>4</v>
      </c>
      <c r="B329" s="22" t="s">
        <v>309</v>
      </c>
      <c r="C329" s="18" t="s">
        <v>42</v>
      </c>
      <c r="D329" s="18" t="s">
        <v>39</v>
      </c>
      <c r="E329" s="22" t="s">
        <v>87</v>
      </c>
      <c r="F329" s="18"/>
      <c r="G329" s="109">
        <f t="shared" si="37"/>
        <v>70608.84</v>
      </c>
      <c r="H329" s="109">
        <f t="shared" si="37"/>
        <v>0</v>
      </c>
      <c r="K329"/>
    </row>
    <row r="330" spans="1:11" ht="51.75" customHeight="1">
      <c r="A330" s="56" t="s">
        <v>139</v>
      </c>
      <c r="B330" s="22" t="s">
        <v>309</v>
      </c>
      <c r="C330" s="18" t="s">
        <v>42</v>
      </c>
      <c r="D330" s="18" t="s">
        <v>39</v>
      </c>
      <c r="E330" s="22" t="s">
        <v>100</v>
      </c>
      <c r="F330" s="18"/>
      <c r="G330" s="109">
        <f t="shared" si="37"/>
        <v>70608.84</v>
      </c>
      <c r="H330" s="109">
        <f t="shared" si="37"/>
        <v>0</v>
      </c>
      <c r="I330" s="69"/>
      <c r="K330"/>
    </row>
    <row r="331" spans="1:11" ht="16.5" customHeight="1">
      <c r="A331" s="57" t="s">
        <v>46</v>
      </c>
      <c r="B331" s="22" t="s">
        <v>309</v>
      </c>
      <c r="C331" s="18" t="s">
        <v>42</v>
      </c>
      <c r="D331" s="18" t="s">
        <v>39</v>
      </c>
      <c r="E331" s="22" t="s">
        <v>100</v>
      </c>
      <c r="F331" s="18" t="s">
        <v>0</v>
      </c>
      <c r="G331" s="109">
        <f>G333</f>
        <v>70608.84</v>
      </c>
      <c r="H331" s="109">
        <f>H333</f>
        <v>0</v>
      </c>
      <c r="K331"/>
    </row>
    <row r="332" spans="1:11" ht="14.25" customHeight="1">
      <c r="A332" s="57" t="s">
        <v>60</v>
      </c>
      <c r="B332" s="22" t="s">
        <v>309</v>
      </c>
      <c r="C332" s="18" t="s">
        <v>42</v>
      </c>
      <c r="D332" s="18" t="s">
        <v>39</v>
      </c>
      <c r="E332" s="22" t="s">
        <v>100</v>
      </c>
      <c r="F332" s="18" t="s">
        <v>59</v>
      </c>
      <c r="G332" s="109">
        <f>G333</f>
        <v>70608.84</v>
      </c>
      <c r="H332" s="109">
        <f>H333</f>
        <v>0</v>
      </c>
      <c r="K332"/>
    </row>
    <row r="333" spans="1:11" ht="15.75" customHeight="1">
      <c r="A333" s="26" t="s">
        <v>83</v>
      </c>
      <c r="B333" s="22" t="s">
        <v>309</v>
      </c>
      <c r="C333" s="18" t="s">
        <v>42</v>
      </c>
      <c r="D333" s="18" t="s">
        <v>39</v>
      </c>
      <c r="E333" s="22" t="s">
        <v>100</v>
      </c>
      <c r="F333" s="18" t="s">
        <v>61</v>
      </c>
      <c r="G333" s="109">
        <f>61406.88+9201.96</f>
        <v>70608.84</v>
      </c>
      <c r="H333" s="109">
        <v>0</v>
      </c>
      <c r="K333"/>
    </row>
    <row r="334" spans="1:11" ht="13.5" customHeight="1">
      <c r="A334" s="14" t="s">
        <v>1</v>
      </c>
      <c r="B334" s="14"/>
      <c r="C334" s="19"/>
      <c r="D334" s="19"/>
      <c r="E334" s="15"/>
      <c r="F334" s="19"/>
      <c r="G334" s="102">
        <f>G12+G93+G107+G125+G176+G295+G326</f>
        <v>46978949.900000006</v>
      </c>
      <c r="H334" s="102">
        <f>H12+H93+H107+H125+H176+H295+H326</f>
        <v>22884170.369999997</v>
      </c>
      <c r="K334"/>
    </row>
    <row r="335" spans="1:11" ht="18" customHeight="1">
      <c r="A335" s="1"/>
      <c r="B335" s="1"/>
      <c r="C335" s="1"/>
      <c r="D335" s="1"/>
      <c r="E335" s="1"/>
      <c r="F335" s="1"/>
      <c r="G335" s="1"/>
      <c r="K335"/>
    </row>
    <row r="336" spans="6:11" ht="12.75" hidden="1">
      <c r="F336" s="104">
        <v>100</v>
      </c>
      <c r="G336" s="103">
        <f>G99+G44+G31+G26+G17</f>
        <v>5685420.59</v>
      </c>
      <c r="K336"/>
    </row>
    <row r="337" spans="6:11" ht="12.75" hidden="1">
      <c r="F337" s="104">
        <v>200</v>
      </c>
      <c r="G337" s="103" t="e">
        <f>#REF!+#REF!+#REF!+G267+G262+G231+G226+G221+#REF!+G215+#REF!+#REF!+G195+G189+G185+G181+G166+G162+G154+G148+G144+G139+G131+G117+G112+G104+G86+G81+G70+G64+G37</f>
        <v>#REF!</v>
      </c>
      <c r="K337"/>
    </row>
    <row r="338" spans="6:11" ht="12.75" hidden="1">
      <c r="F338" s="104">
        <v>300</v>
      </c>
      <c r="G338" s="103">
        <f>G331</f>
        <v>70608.84</v>
      </c>
      <c r="K338"/>
    </row>
    <row r="339" spans="1:11" ht="12.75" hidden="1">
      <c r="A339"/>
      <c r="B339"/>
      <c r="C339"/>
      <c r="D339"/>
      <c r="E339"/>
      <c r="F339" s="76">
        <v>400</v>
      </c>
      <c r="G339" s="101">
        <v>0</v>
      </c>
      <c r="H339"/>
      <c r="K339"/>
    </row>
    <row r="340" spans="1:11" ht="12.75" hidden="1">
      <c r="A340"/>
      <c r="B340"/>
      <c r="C340"/>
      <c r="D340"/>
      <c r="E340"/>
      <c r="F340" s="76">
        <v>500</v>
      </c>
      <c r="G340" s="103" t="e">
        <f>#REF!+#REF!+G51</f>
        <v>#REF!</v>
      </c>
      <c r="H340"/>
      <c r="K340"/>
    </row>
    <row r="341" spans="1:11" ht="12.75" hidden="1">
      <c r="A341"/>
      <c r="B341"/>
      <c r="C341"/>
      <c r="D341"/>
      <c r="E341"/>
      <c r="F341" s="76">
        <v>600</v>
      </c>
      <c r="G341" s="103">
        <f>G313+G309+G305+G301</f>
        <v>3031448</v>
      </c>
      <c r="H341"/>
      <c r="K341"/>
    </row>
    <row r="342" spans="1:11" ht="12.75" hidden="1">
      <c r="A342"/>
      <c r="B342"/>
      <c r="C342"/>
      <c r="D342"/>
      <c r="E342"/>
      <c r="F342" s="76">
        <v>700</v>
      </c>
      <c r="G342" s="101">
        <v>0</v>
      </c>
      <c r="H342"/>
      <c r="K342"/>
    </row>
    <row r="343" spans="1:11" ht="12.75" hidden="1">
      <c r="A343"/>
      <c r="B343"/>
      <c r="C343"/>
      <c r="D343"/>
      <c r="E343"/>
      <c r="F343" s="76">
        <v>800</v>
      </c>
      <c r="G343" s="103">
        <f>G199+G74+G57</f>
        <v>185000</v>
      </c>
      <c r="H343"/>
      <c r="K343"/>
    </row>
    <row r="344" spans="1:11" ht="12.75" hidden="1">
      <c r="A344"/>
      <c r="B344"/>
      <c r="C344"/>
      <c r="D344"/>
      <c r="E344"/>
      <c r="F344" s="105"/>
      <c r="G344" s="103" t="e">
        <f>SUBTOTAL(9,G336:G343)</f>
        <v>#REF!</v>
      </c>
      <c r="H344"/>
      <c r="K344"/>
    </row>
    <row r="345" spans="1:11" ht="12.75" hidden="1">
      <c r="A345"/>
      <c r="B345"/>
      <c r="C345"/>
      <c r="D345"/>
      <c r="E345"/>
      <c r="F345"/>
      <c r="G345"/>
      <c r="H345"/>
      <c r="K345"/>
    </row>
    <row r="346" spans="1:11" ht="12.75">
      <c r="A346"/>
      <c r="B346"/>
      <c r="C346"/>
      <c r="D346"/>
      <c r="E346"/>
      <c r="F346"/>
      <c r="G346" s="66" t="s">
        <v>55</v>
      </c>
      <c r="H346"/>
      <c r="K346"/>
    </row>
    <row r="347" spans="1:11" ht="12.75">
      <c r="A347"/>
      <c r="B347"/>
      <c r="C347"/>
      <c r="D347"/>
      <c r="E347"/>
      <c r="F347"/>
      <c r="G347"/>
      <c r="H347"/>
      <c r="K347"/>
    </row>
    <row r="348" spans="1:11" ht="12.75">
      <c r="A348"/>
      <c r="B348"/>
      <c r="C348"/>
      <c r="D348"/>
      <c r="E348"/>
      <c r="F348"/>
      <c r="G348"/>
      <c r="H348"/>
      <c r="K348"/>
    </row>
    <row r="349" spans="1:11" ht="12.75">
      <c r="A349"/>
      <c r="B349"/>
      <c r="C349"/>
      <c r="D349"/>
      <c r="E349"/>
      <c r="F349"/>
      <c r="G349"/>
      <c r="H349"/>
      <c r="K349"/>
    </row>
    <row r="350" spans="1:11" ht="12.75">
      <c r="A350"/>
      <c r="B350"/>
      <c r="C350"/>
      <c r="D350"/>
      <c r="E350"/>
      <c r="F350"/>
      <c r="G350"/>
      <c r="H350"/>
      <c r="K350"/>
    </row>
    <row r="351" spans="1:11" ht="12.75">
      <c r="A351"/>
      <c r="B351"/>
      <c r="C351"/>
      <c r="D351"/>
      <c r="E351"/>
      <c r="F351"/>
      <c r="G351"/>
      <c r="H351"/>
      <c r="K351"/>
    </row>
    <row r="352" spans="1:11" ht="12.75">
      <c r="A352"/>
      <c r="B352"/>
      <c r="C352"/>
      <c r="D352"/>
      <c r="E352"/>
      <c r="F352"/>
      <c r="G352"/>
      <c r="H352"/>
      <c r="K352"/>
    </row>
    <row r="353" spans="1:11" ht="12.75">
      <c r="A353"/>
      <c r="B353"/>
      <c r="C353"/>
      <c r="D353"/>
      <c r="E353"/>
      <c r="F353"/>
      <c r="G353"/>
      <c r="H353"/>
      <c r="K353"/>
    </row>
    <row r="354" spans="1:11" ht="12.75">
      <c r="A354"/>
      <c r="B354"/>
      <c r="C354"/>
      <c r="D354"/>
      <c r="E354"/>
      <c r="F354"/>
      <c r="G354"/>
      <c r="H354"/>
      <c r="K354"/>
    </row>
    <row r="355" spans="1:11" ht="12.75">
      <c r="A355"/>
      <c r="B355"/>
      <c r="C355"/>
      <c r="D355"/>
      <c r="E355"/>
      <c r="F355"/>
      <c r="G355"/>
      <c r="H355"/>
      <c r="K355"/>
    </row>
    <row r="356" spans="1:11" ht="12.75">
      <c r="A356"/>
      <c r="B356"/>
      <c r="C356"/>
      <c r="D356"/>
      <c r="E356"/>
      <c r="F356"/>
      <c r="G356"/>
      <c r="H356"/>
      <c r="K356"/>
    </row>
    <row r="357" spans="1:11" ht="12.75">
      <c r="A357"/>
      <c r="B357"/>
      <c r="C357"/>
      <c r="D357"/>
      <c r="E357"/>
      <c r="F357"/>
      <c r="G357"/>
      <c r="H357"/>
      <c r="K357"/>
    </row>
    <row r="358" spans="1:11" ht="12.75">
      <c r="A358"/>
      <c r="B358"/>
      <c r="C358"/>
      <c r="D358"/>
      <c r="E358"/>
      <c r="F358"/>
      <c r="G358"/>
      <c r="H358"/>
      <c r="K358"/>
    </row>
    <row r="359" spans="1:11" ht="12.75">
      <c r="A359"/>
      <c r="B359"/>
      <c r="C359"/>
      <c r="D359"/>
      <c r="E359"/>
      <c r="F359"/>
      <c r="G359"/>
      <c r="H359"/>
      <c r="K359"/>
    </row>
    <row r="360" spans="1:11" ht="12.75">
      <c r="A360"/>
      <c r="B360"/>
      <c r="C360"/>
      <c r="D360"/>
      <c r="E360"/>
      <c r="F360"/>
      <c r="G360"/>
      <c r="H360"/>
      <c r="K360"/>
    </row>
    <row r="361" spans="1:11" ht="12.75">
      <c r="A361"/>
      <c r="B361"/>
      <c r="C361"/>
      <c r="D361"/>
      <c r="E361"/>
      <c r="F361"/>
      <c r="G361"/>
      <c r="H361"/>
      <c r="K361"/>
    </row>
    <row r="362" spans="1:11" ht="12.75">
      <c r="A362"/>
      <c r="B362"/>
      <c r="C362"/>
      <c r="D362"/>
      <c r="E362"/>
      <c r="F362"/>
      <c r="G362"/>
      <c r="H362"/>
      <c r="K362"/>
    </row>
    <row r="363" spans="1:11" ht="12.75">
      <c r="A363"/>
      <c r="B363"/>
      <c r="C363"/>
      <c r="D363"/>
      <c r="E363"/>
      <c r="F363"/>
      <c r="G363"/>
      <c r="H363"/>
      <c r="K363"/>
    </row>
    <row r="364" spans="1:11" ht="12.75">
      <c r="A364"/>
      <c r="B364"/>
      <c r="C364"/>
      <c r="D364"/>
      <c r="E364"/>
      <c r="F364"/>
      <c r="G364"/>
      <c r="H364"/>
      <c r="K364"/>
    </row>
    <row r="365" spans="1:11" ht="12.75">
      <c r="A365"/>
      <c r="B365"/>
      <c r="C365"/>
      <c r="D365"/>
      <c r="E365"/>
      <c r="F365"/>
      <c r="G365"/>
      <c r="H365"/>
      <c r="K365"/>
    </row>
    <row r="366" spans="1:11" ht="12.75">
      <c r="A366"/>
      <c r="B366"/>
      <c r="C366"/>
      <c r="D366"/>
      <c r="E366"/>
      <c r="F366"/>
      <c r="G366"/>
      <c r="H366"/>
      <c r="K366"/>
    </row>
    <row r="367" spans="1:11" ht="12.75">
      <c r="A367"/>
      <c r="B367"/>
      <c r="C367"/>
      <c r="D367"/>
      <c r="E367"/>
      <c r="F367"/>
      <c r="G367"/>
      <c r="H367"/>
      <c r="K367"/>
    </row>
    <row r="368" spans="1:11" ht="12.75">
      <c r="A368"/>
      <c r="B368"/>
      <c r="C368"/>
      <c r="D368"/>
      <c r="E368"/>
      <c r="F368"/>
      <c r="G368"/>
      <c r="H368"/>
      <c r="K368"/>
    </row>
    <row r="369" spans="1:11" ht="12.75">
      <c r="A369"/>
      <c r="B369"/>
      <c r="C369"/>
      <c r="D369"/>
      <c r="E369"/>
      <c r="F369"/>
      <c r="G369"/>
      <c r="H369"/>
      <c r="K369"/>
    </row>
    <row r="370" spans="1:11" ht="12.75">
      <c r="A370"/>
      <c r="B370"/>
      <c r="C370"/>
      <c r="D370"/>
      <c r="E370"/>
      <c r="F370"/>
      <c r="G370"/>
      <c r="H370"/>
      <c r="K370"/>
    </row>
    <row r="371" spans="1:11" ht="12.75">
      <c r="A371"/>
      <c r="B371"/>
      <c r="C371"/>
      <c r="D371"/>
      <c r="E371"/>
      <c r="F371"/>
      <c r="G371"/>
      <c r="H371"/>
      <c r="K371"/>
    </row>
    <row r="372" spans="1:11" ht="12.75">
      <c r="A372"/>
      <c r="B372"/>
      <c r="C372"/>
      <c r="D372"/>
      <c r="E372"/>
      <c r="F372"/>
      <c r="G372"/>
      <c r="H372"/>
      <c r="K372"/>
    </row>
    <row r="373" spans="1:11" ht="12.75">
      <c r="A373"/>
      <c r="B373"/>
      <c r="C373"/>
      <c r="D373"/>
      <c r="E373"/>
      <c r="F373"/>
      <c r="G373"/>
      <c r="H373"/>
      <c r="K373"/>
    </row>
    <row r="374" spans="1:11" ht="12.75">
      <c r="A374"/>
      <c r="B374"/>
      <c r="C374"/>
      <c r="D374"/>
      <c r="E374"/>
      <c r="F374"/>
      <c r="G374"/>
      <c r="H374"/>
      <c r="K374"/>
    </row>
    <row r="375" spans="1:11" ht="12.75">
      <c r="A375"/>
      <c r="B375"/>
      <c r="C375"/>
      <c r="D375"/>
      <c r="E375"/>
      <c r="F375"/>
      <c r="G375"/>
      <c r="H375"/>
      <c r="K375"/>
    </row>
    <row r="376" spans="1:11" ht="12.75">
      <c r="A376"/>
      <c r="B376"/>
      <c r="C376"/>
      <c r="D376"/>
      <c r="E376"/>
      <c r="F376"/>
      <c r="G376"/>
      <c r="H376"/>
      <c r="K376"/>
    </row>
    <row r="377" spans="1:11" ht="12.75">
      <c r="A377"/>
      <c r="B377"/>
      <c r="C377"/>
      <c r="D377"/>
      <c r="E377"/>
      <c r="F377"/>
      <c r="G377"/>
      <c r="H377"/>
      <c r="K377"/>
    </row>
    <row r="378" spans="1:11" ht="12.75">
      <c r="A378"/>
      <c r="B378"/>
      <c r="C378"/>
      <c r="D378"/>
      <c r="E378"/>
      <c r="F378"/>
      <c r="G378"/>
      <c r="H378"/>
      <c r="K378"/>
    </row>
    <row r="379" spans="1:11" ht="12.75">
      <c r="A379"/>
      <c r="B379"/>
      <c r="C379"/>
      <c r="D379"/>
      <c r="E379"/>
      <c r="F379"/>
      <c r="G379"/>
      <c r="H379"/>
      <c r="K379"/>
    </row>
    <row r="380" spans="1:11" ht="12.75">
      <c r="A380"/>
      <c r="B380"/>
      <c r="C380"/>
      <c r="D380"/>
      <c r="E380"/>
      <c r="F380"/>
      <c r="G380"/>
      <c r="H380"/>
      <c r="K380"/>
    </row>
    <row r="381" spans="1:11" ht="12.75">
      <c r="A381"/>
      <c r="B381"/>
      <c r="C381"/>
      <c r="D381"/>
      <c r="E381"/>
      <c r="F381"/>
      <c r="G381"/>
      <c r="H381"/>
      <c r="K381"/>
    </row>
  </sheetData>
  <sheetProtection/>
  <autoFilter ref="F12:F334"/>
  <mergeCells count="6">
    <mergeCell ref="A7:H7"/>
    <mergeCell ref="A6:D6"/>
    <mergeCell ref="G1:H1"/>
    <mergeCell ref="E2:H2"/>
    <mergeCell ref="C3:H3"/>
    <mergeCell ref="C4:H4"/>
  </mergeCells>
  <printOptions/>
  <pageMargins left="0.9055118110236221" right="0.07874015748031496" top="0.35433070866141736" bottom="0.1968503937007874" header="0.3937007874015748" footer="0.11811023622047245"/>
  <pageSetup blackAndWhite="1" fitToHeight="6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Нюня</dc:creator>
  <cp:keywords/>
  <dc:description/>
  <cp:lastModifiedBy>user</cp:lastModifiedBy>
  <cp:lastPrinted>2022-10-03T07:26:01Z</cp:lastPrinted>
  <dcterms:created xsi:type="dcterms:W3CDTF">2012-11-15T07:25:29Z</dcterms:created>
  <dcterms:modified xsi:type="dcterms:W3CDTF">2022-10-13T11:13:41Z</dcterms:modified>
  <cp:category/>
  <cp:version/>
  <cp:contentType/>
  <cp:contentStatus/>
</cp:coreProperties>
</file>