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<sst xmlns="http://schemas.openxmlformats.org/spreadsheetml/2006/main" count="114" uniqueCount="89">
  <si>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</si>
  <si>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источники внутреннего финансирования бюджета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</si>
  <si>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</si>
  <si>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источники внешнего финансирования</t>
  </si>
  <si>
    <t>5</t>
  </si>
  <si>
    <t xml:space="preserve">  БЕЗВОЗМЕЗДНЫЕ ПОСТУПЛЕНИЯ ОТ ДРУГИХ БЮДЖЕТОВ БЮДЖЕТНОЙ СИСТЕМЫ РОССИЙСКОЙ ФЕДЕРАЦИИ</t>
  </si>
  <si>
    <t xml:space="preserve">  Прочие субвенции бюджетам городских поселений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</si>
  <si>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</si>
  <si>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</si>
  <si>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</si>
  <si>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уменьшение остатков средств, всего</t>
  </si>
  <si>
    <t/>
  </si>
  <si>
    <t xml:space="preserve">  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</si>
  <si>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 xml:space="preserve">  НАЛОГИ НА ПРИБЫЛЬ, ДОХОДЫ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</si>
  <si>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</si>
  <si>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</si>
  <si>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</si>
  <si>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увеличение остатков средств, всего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</si>
  <si>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</si>
  <si>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ШТРАФЫ, САНКЦИИ, ВОЗМЕЩЕНИЕ УЩЕРБА</t>
  </si>
  <si>
    <t>Изменение остатков средств</t>
  </si>
  <si>
    <t>Исполнено</t>
  </si>
  <si>
    <t xml:space="preserve">  Прочие субсидии бюджетам городских поселений</t>
  </si>
  <si>
    <t xml:space="preserve">  Минимальный налог, зачисляемый в бюджеты субъектов Российской Федерации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</si>
  <si>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</si>
  <si>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Прочие доходы от компенсации затрат  бюджетов городских поселений</t>
  </si>
  <si>
    <t xml:space="preserve">  НАЛОГИ НА ИМУЩЕСТВО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</si>
  <si>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</si>
  <si>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 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</si>
  <si>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</si>
  <si>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Субсидии бюджетам бюджетной системы Российской Федерации (межбюджетные субсидии)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</si>
  <si>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</si>
  <si>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</si>
  <si>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Субвенции бюджетам бюджетной системы Российской Федерации</t>
  </si>
  <si>
    <t xml:space="preserve">  НАЛОГИ НА ТОВАРЫ (РАБОТЫ, УСЛУГИ), РЕАЛИЗУЕМЫЕ НА ТЕРРИТОРИИ РОССИЙСКОЙ ФЕДЕРАЦИИ</t>
  </si>
  <si>
    <t>Утвержденные бюджетные назначения</t>
  </si>
  <si>
    <t>в том числе:</t>
  </si>
  <si>
    <t xml:space="preserve">  Дотации бюджетам городских поселений на выравнивание бюджетной обеспеченности</t>
  </si>
  <si>
    <t xml:space="preserve">  Налог, взимаемый в связи с применением упрощенной системы налогообложения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</si>
  <si>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</si>
  <si>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ОКАЗАНИЯ ПЛАТНЫХ УСЛУГ (РАБОТ) И КОМПЕНСАЦИИ ЗАТРАТ ГОСУДАРСТВА</t>
  </si>
  <si>
    <t>Доходы бюджета - всего</t>
  </si>
  <si>
    <t>6</t>
  </si>
  <si>
    <t xml:space="preserve">  Иные пенсии, социальные доплаты к пенсиям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</si>
  <si>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</si>
  <si>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Источники финансирования дефицита бюджета - всего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</si>
  <si>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</si>
  <si>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НАЛОГОВЫЕ И НЕНАЛОГОВЫЕ ДОХОДЫ</t>
  </si>
  <si>
    <t xml:space="preserve"> Наименование показателя</t>
  </si>
  <si>
    <t>из них:</t>
  </si>
  <si>
    <t>4</t>
  </si>
  <si>
    <t>% исполнения</t>
  </si>
  <si>
    <t>2</t>
  </si>
  <si>
    <t>3</t>
  </si>
  <si>
    <t>Приложение № 1</t>
  </si>
  <si>
    <t xml:space="preserve">к постановлению администрации </t>
  </si>
  <si>
    <t>гп Туманный Кольского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</si>
  <si>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</si>
  <si>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</si>
  <si>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</si>
  <si>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(финансовобюджетного) надзора</t>
  </si>
  <si>
    <t>Резервный фонд администрации гп Туманный Кольского района</t>
  </si>
  <si>
    <t>Другие общегосударственные вопросы</t>
  </si>
  <si>
    <t>Национальная оборона</t>
  </si>
  <si>
    <t>Осуществление первичного воинского учёта на территориях, где отсутствуют военные комиссариаты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</si>
  <si>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</si>
  <si>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</si>
  <si>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</si>
  <si>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</si>
  <si>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</si>
  <si>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</si>
  <si>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</si>
  <si>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</si>
  <si>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</si>
  <si>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</si>
  <si>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</si>
  <si>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Культура, кинематография</t>
  </si>
  <si>
    <t>Социальная политика</t>
  </si>
  <si>
    <t>Обслуживание государственного внутреннего и муниципального долга</t>
  </si>
  <si>
    <t>ВСЕГО РАСХОДОВ</t>
  </si>
  <si>
    <t>86,39</t>
  </si>
  <si>
    <t>ПРОЧИЕ НЕНАЛОГОВЫЕ ПОСТУПЛЕНИЯ</t>
  </si>
  <si>
    <t>Отчет об исполнении бюджета городского поселения Туманный Кольского района                                за 2 квартал 2017 года (доходы)</t>
  </si>
  <si>
    <t>Исполнено (с нарастающим)</t>
  </si>
  <si>
    <t>Исполнено                   (с нарастающим)</t>
  </si>
  <si>
    <t>от 15.09.2017 года № 105</t>
  </si>
  <si>
    <t>Отчет об исполнении бюджета городского поселения Туманный Кольского района                                                   за 2 квартал 2017 года (расходы)</t>
  </si>
  <si>
    <t>Субсидия бюджетам на городских поселений на поддержку отрасли культуры</t>
  </si>
  <si>
    <t xml:space="preserve">Отчет об исполнении бюджета городского поселения Туманный Кольского района за 2 квартал 2017 года (дефицит/профицит)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</si>
</sst>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0_ ;\-#,##0.00"/>
  </numFmts>
  <fonts count="52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0" borderId="0">
      <alignment horizontal="left"/>
      <protection/>
    </xf>
    <xf numFmtId="0" fontId="37" fillId="39" borderId="1" applyNumberFormat="0" applyAlignment="0" applyProtection="0"/>
    <xf numFmtId="0" fontId="38" fillId="40" borderId="2" applyNumberFormat="0" applyAlignment="0" applyProtection="0"/>
    <xf numFmtId="0" fontId="36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2" borderId="1" applyNumberFormat="0" applyAlignment="0" applyProtection="0"/>
    <xf numFmtId="0" fontId="45" fillId="0" borderId="6" applyNumberFormat="0" applyFill="0" applyAlignment="0" applyProtection="0"/>
    <xf numFmtId="0" fontId="46" fillId="43" borderId="0" applyNumberFormat="0" applyBorder="0" applyAlignment="0" applyProtection="0"/>
    <xf numFmtId="0" fontId="0" fillId="44" borderId="7" applyNumberFormat="0" applyFont="0" applyAlignment="0" applyProtection="0"/>
    <xf numFmtId="0" fontId="47" fillId="39" borderId="8" applyNumberFormat="0" applyAlignment="0" applyProtection="0"/>
    <xf numFmtId="0" fontId="10" fillId="0" borderId="9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36" fillId="0" borderId="0">
      <alignment horizontal="left"/>
      <protection/>
    </xf>
    <xf numFmtId="0" fontId="50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1">
      <alignment horizontal="left"/>
      <protection/>
    </xf>
    <xf numFmtId="0" fontId="8" fillId="0" borderId="12">
      <alignment horizontal="left" wrapText="1" indent="2"/>
      <protection/>
    </xf>
    <xf numFmtId="0" fontId="8" fillId="0" borderId="13">
      <alignment horizontal="left" wrapText="1"/>
      <protection/>
    </xf>
    <xf numFmtId="0" fontId="8" fillId="0" borderId="14">
      <alignment horizontal="left" wrapText="1" indent="2"/>
      <protection/>
    </xf>
    <xf numFmtId="0" fontId="10" fillId="45" borderId="15">
      <alignment/>
      <protection/>
    </xf>
    <xf numFmtId="0" fontId="10" fillId="45" borderId="16">
      <alignment/>
      <protection/>
    </xf>
    <xf numFmtId="49" fontId="8" fillId="0" borderId="0">
      <alignment wrapText="1"/>
      <protection/>
    </xf>
    <xf numFmtId="49" fontId="8" fillId="0" borderId="11">
      <alignment horizontal="left"/>
      <protection/>
    </xf>
    <xf numFmtId="0" fontId="8" fillId="0" borderId="17">
      <alignment horizontal="center" vertical="center" shrinkToFit="1"/>
      <protection/>
    </xf>
    <xf numFmtId="0" fontId="8" fillId="0" borderId="18">
      <alignment horizontal="center" vertical="center" shrinkToFit="1"/>
      <protection/>
    </xf>
    <xf numFmtId="0" fontId="10" fillId="45" borderId="19">
      <alignment/>
      <protection/>
    </xf>
    <xf numFmtId="49" fontId="8" fillId="0" borderId="0">
      <alignment horizontal="center"/>
      <protection/>
    </xf>
    <xf numFmtId="0" fontId="8" fillId="0" borderId="11">
      <alignment horizontal="center" shrinkToFit="1"/>
      <protection/>
    </xf>
    <xf numFmtId="49" fontId="8" fillId="0" borderId="20">
      <alignment horizontal="center" vertical="center"/>
      <protection/>
    </xf>
    <xf numFmtId="49" fontId="8" fillId="0" borderId="9">
      <alignment horizontal="center" vertical="center"/>
      <protection/>
    </xf>
    <xf numFmtId="49" fontId="8" fillId="0" borderId="11">
      <alignment horizontal="center" vertical="center" shrinkToFit="1"/>
      <protection/>
    </xf>
    <xf numFmtId="172" fontId="8" fillId="0" borderId="9">
      <alignment horizontal="right" vertical="center" shrinkToFit="1"/>
      <protection/>
    </xf>
    <xf numFmtId="4" fontId="8" fillId="0" borderId="9">
      <alignment horizontal="right" shrinkToFit="1"/>
      <protection/>
    </xf>
    <xf numFmtId="49" fontId="9" fillId="0" borderId="0">
      <alignment/>
      <protection/>
    </xf>
    <xf numFmtId="49" fontId="10" fillId="0" borderId="11">
      <alignment shrinkToFit="1"/>
      <protection/>
    </xf>
    <xf numFmtId="49" fontId="8" fillId="0" borderId="11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1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9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0" borderId="11">
      <alignment/>
      <protection/>
    </xf>
    <xf numFmtId="0" fontId="10" fillId="0" borderId="9">
      <alignment horizontal="left"/>
      <protection/>
    </xf>
    <xf numFmtId="0" fontId="10" fillId="0" borderId="22">
      <alignment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1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1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1">
      <alignment horizontal="center"/>
      <protection/>
    </xf>
    <xf numFmtId="0" fontId="8" fillId="0" borderId="9">
      <alignment horizontal="center" vertical="top" wrapText="1"/>
      <protection/>
    </xf>
    <xf numFmtId="0" fontId="8" fillId="0" borderId="9">
      <alignment horizontal="center" vertical="center"/>
      <protection/>
    </xf>
    <xf numFmtId="0" fontId="8" fillId="0" borderId="12">
      <alignment horizontal="left" wrapText="1"/>
      <protection/>
    </xf>
    <xf numFmtId="0" fontId="8" fillId="0" borderId="14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1">
      <alignment horizontal="left" wrapText="1"/>
      <protection/>
    </xf>
    <xf numFmtId="0" fontId="8" fillId="0" borderId="19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7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20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9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20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1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1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7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4" fillId="42" borderId="1" applyNumberFormat="0" applyAlignment="0" applyProtection="0"/>
    <xf numFmtId="0" fontId="47" fillId="39" borderId="8" applyNumberFormat="0" applyAlignment="0" applyProtection="0"/>
    <xf numFmtId="0" fontId="3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38" fillId="40" borderId="2" applyNumberFormat="0" applyAlignment="0" applyProtection="0"/>
    <xf numFmtId="0" fontId="48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35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" fontId="8" fillId="0" borderId="9" xfId="100" applyNumberFormat="1" applyProtection="1">
      <alignment horizontal="right" shrinkToFit="1"/>
      <protection/>
    </xf>
    <xf numFmtId="49" fontId="8" fillId="0" borderId="26" xfId="195" applyNumberFormat="1" applyProtection="1">
      <alignment horizontal="center" vertical="center" shrinkToFit="1"/>
      <protection/>
    </xf>
    <xf numFmtId="0" fontId="2" fillId="0" borderId="21" xfId="108" applyNumberFormat="1" applyProtection="1">
      <alignment/>
      <protection/>
    </xf>
    <xf numFmtId="49" fontId="10" fillId="0" borderId="36" xfId="205" applyNumberFormat="1" applyProtection="1">
      <alignment/>
      <protection/>
    </xf>
    <xf numFmtId="0" fontId="1" fillId="0" borderId="0" xfId="143" applyNumberFormat="1" applyProtection="1">
      <alignment/>
      <protection/>
    </xf>
    <xf numFmtId="0" fontId="10" fillId="0" borderId="38" xfId="178" applyNumberFormat="1" applyProtection="1">
      <alignment/>
      <protection/>
    </xf>
    <xf numFmtId="0" fontId="3" fillId="0" borderId="0" xfId="181" applyNumberFormat="1" applyProtection="1">
      <alignment horizontal="center"/>
      <protection/>
    </xf>
    <xf numFmtId="0" fontId="8" fillId="0" borderId="0" xfId="82" applyNumberFormat="1" applyProtection="1">
      <alignment wrapText="1"/>
      <protection/>
    </xf>
    <xf numFmtId="49" fontId="8" fillId="0" borderId="11" xfId="98" applyNumberFormat="1" applyProtection="1">
      <alignment horizontal="center" vertical="center" shrinkToFit="1"/>
      <protection/>
    </xf>
    <xf numFmtId="0" fontId="8" fillId="0" borderId="39" xfId="182" applyNumberFormat="1" applyProtection="1">
      <alignment horizontal="left" wrapText="1"/>
      <protection/>
    </xf>
    <xf numFmtId="0" fontId="3" fillId="0" borderId="36" xfId="204" applyNumberFormat="1" applyProtection="1">
      <alignment horizontal="center"/>
      <protection/>
    </xf>
    <xf numFmtId="0" fontId="8" fillId="0" borderId="13" xfId="85" applyNumberFormat="1" applyProtection="1">
      <alignment horizontal="left" wrapText="1"/>
      <protection/>
    </xf>
    <xf numFmtId="0" fontId="8" fillId="0" borderId="11" xfId="83" applyNumberFormat="1" applyProtection="1">
      <alignment horizontal="left"/>
      <protection/>
    </xf>
    <xf numFmtId="0" fontId="8" fillId="0" borderId="9" xfId="138" applyNumberFormat="1" applyProtection="1">
      <alignment horizontal="center" vertical="center"/>
      <protection/>
    </xf>
    <xf numFmtId="0" fontId="10" fillId="0" borderId="0" xfId="131" applyNumberFormat="1" applyProtection="1">
      <alignment/>
      <protection/>
    </xf>
    <xf numFmtId="49" fontId="9" fillId="0" borderId="0" xfId="101" applyNumberFormat="1" applyProtection="1">
      <alignment/>
      <protection/>
    </xf>
    <xf numFmtId="0" fontId="8" fillId="0" borderId="14" xfId="86" applyNumberFormat="1" applyProtection="1">
      <alignment horizontal="left" wrapText="1" indent="2"/>
      <protection/>
    </xf>
    <xf numFmtId="172" fontId="8" fillId="0" borderId="9" xfId="99" applyNumberFormat="1" applyProtection="1">
      <alignment horizontal="right" vertical="center" shrinkToFit="1"/>
      <protection/>
    </xf>
    <xf numFmtId="0" fontId="1" fillId="0" borderId="22" xfId="185" applyNumberFormat="1" applyProtection="1">
      <alignment/>
      <protection/>
    </xf>
    <xf numFmtId="49" fontId="8" fillId="0" borderId="0" xfId="155" applyNumberFormat="1" applyProtection="1">
      <alignment/>
      <protection/>
    </xf>
    <xf numFmtId="0" fontId="8" fillId="0" borderId="25" xfId="141" applyNumberFormat="1" applyProtection="1">
      <alignment horizontal="left" wrapText="1" indent="2"/>
      <protection/>
    </xf>
    <xf numFmtId="49" fontId="10" fillId="0" borderId="0" xfId="80" applyNumberFormat="1" applyProtection="1">
      <alignment/>
      <protection/>
    </xf>
    <xf numFmtId="0" fontId="10" fillId="0" borderId="22" xfId="117" applyNumberFormat="1" applyProtection="1">
      <alignment/>
      <protection/>
    </xf>
    <xf numFmtId="0" fontId="10" fillId="0" borderId="0" xfId="81" applyNumberForma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3" fillId="0" borderId="11" xfId="177" applyNumberFormat="1" applyProtection="1">
      <alignment horizontal="center"/>
      <protection/>
    </xf>
    <xf numFmtId="0" fontId="2" fillId="0" borderId="21" xfId="107" applyNumberFormat="1" applyProtection="1">
      <alignment wrapText="1"/>
      <protection/>
    </xf>
    <xf numFmtId="49" fontId="10" fillId="0" borderId="11" xfId="102" applyNumberFormat="1" applyProtection="1">
      <alignment shrinkToFit="1"/>
      <protection/>
    </xf>
    <xf numFmtId="0" fontId="10" fillId="0" borderId="36" xfId="179" applyNumberFormat="1" applyProtection="1">
      <alignment/>
      <protection/>
    </xf>
    <xf numFmtId="0" fontId="8" fillId="0" borderId="12" xfId="84" applyNumberFormat="1" applyProtection="1">
      <alignment horizontal="left" wrapText="1" indent="2"/>
      <protection/>
    </xf>
    <xf numFmtId="0" fontId="8" fillId="0" borderId="14" xfId="140" applyNumberFormat="1" applyProtection="1">
      <alignment horizontal="left" wrapText="1"/>
      <protection/>
    </xf>
    <xf numFmtId="0" fontId="11" fillId="0" borderId="12" xfId="139" applyNumberFormat="1" applyFont="1" applyProtection="1">
      <alignment horizontal="left" wrapText="1"/>
      <protection/>
    </xf>
    <xf numFmtId="0" fontId="11" fillId="0" borderId="25" xfId="141" applyNumberFormat="1" applyFont="1" applyProtection="1">
      <alignment horizontal="left" wrapText="1" indent="2"/>
      <protection/>
    </xf>
    <xf numFmtId="4" fontId="0" fillId="0" borderId="0" xfId="0" applyNumberFormat="1" applyAlignment="1" applyProtection="1">
      <alignment/>
      <protection locked="0"/>
    </xf>
    <xf numFmtId="4" fontId="11" fillId="0" borderId="20" xfId="159" applyNumberFormat="1" applyFont="1" applyAlignment="1" applyProtection="1">
      <alignment horizontal="center" vertical="center" shrinkToFit="1"/>
      <protection/>
    </xf>
    <xf numFmtId="4" fontId="8" fillId="0" borderId="29" xfId="160" applyNumberFormat="1" applyAlignment="1" applyProtection="1">
      <alignment horizontal="center" vertical="center" shrinkToFit="1"/>
      <protection/>
    </xf>
    <xf numFmtId="4" fontId="11" fillId="0" borderId="30" xfId="161" applyNumberFormat="1" applyFont="1" applyAlignment="1" applyProtection="1">
      <alignment horizontal="center" vertical="center" shrinkToFit="1"/>
      <protection/>
    </xf>
    <xf numFmtId="4" fontId="8" fillId="0" borderId="30" xfId="161" applyNumberFormat="1" applyAlignment="1" applyProtection="1">
      <alignment horizontal="center" vertical="center" shrinkToFit="1"/>
      <protection/>
    </xf>
    <xf numFmtId="0" fontId="11" fillId="0" borderId="9" xfId="138" applyNumberFormat="1" applyFont="1" applyProtection="1">
      <alignment horizontal="center" vertical="center"/>
      <protection/>
    </xf>
    <xf numFmtId="49" fontId="11" fillId="0" borderId="26" xfId="158" applyNumberFormat="1" applyFont="1" applyProtection="1">
      <alignment horizontal="center" vertical="center"/>
      <protection/>
    </xf>
    <xf numFmtId="4" fontId="10" fillId="0" borderId="0" xfId="81" applyNumberFormat="1" applyProtection="1">
      <alignment wrapText="1"/>
      <protection/>
    </xf>
    <xf numFmtId="49" fontId="10" fillId="0" borderId="0" xfId="205" applyNumberFormat="1" applyBorder="1" applyProtection="1">
      <alignment/>
      <protection/>
    </xf>
    <xf numFmtId="49" fontId="8" fillId="0" borderId="29" xfId="195" applyNumberFormat="1" applyBorder="1" applyProtection="1">
      <alignment horizontal="center" vertical="center" shrinkToFit="1"/>
      <protection/>
    </xf>
    <xf numFmtId="2" fontId="11" fillId="0" borderId="47" xfId="195" applyNumberFormat="1" applyFont="1" applyBorder="1" applyAlignment="1" applyProtection="1">
      <alignment horizontal="center" vertical="center" shrinkToFit="1"/>
      <protection/>
    </xf>
    <xf numFmtId="49" fontId="11" fillId="0" borderId="48" xfId="195" applyNumberFormat="1" applyFont="1" applyBorder="1" applyAlignment="1" applyProtection="1">
      <alignment horizontal="center" vertical="center" shrinkToFit="1"/>
      <protection/>
    </xf>
    <xf numFmtId="2" fontId="10" fillId="0" borderId="49" xfId="0" applyNumberFormat="1" applyFont="1" applyFill="1" applyBorder="1" applyAlignment="1">
      <alignment wrapText="1"/>
    </xf>
    <xf numFmtId="0" fontId="10" fillId="0" borderId="50" xfId="182" applyNumberFormat="1" applyFont="1" applyBorder="1" applyProtection="1">
      <alignment horizontal="left" wrapText="1"/>
      <protection/>
    </xf>
    <xf numFmtId="2" fontId="10" fillId="0" borderId="51" xfId="0" applyNumberFormat="1" applyFont="1" applyFill="1" applyBorder="1" applyAlignment="1">
      <alignment horizontal="justify" wrapText="1"/>
    </xf>
    <xf numFmtId="2" fontId="12" fillId="0" borderId="52" xfId="0" applyNumberFormat="1" applyFont="1" applyFill="1" applyBorder="1" applyAlignment="1">
      <alignment horizontal="justify" wrapText="1"/>
    </xf>
    <xf numFmtId="0" fontId="12" fillId="0" borderId="51" xfId="0" applyNumberFormat="1" applyFont="1" applyFill="1" applyBorder="1" applyAlignment="1" applyProtection="1">
      <alignment horizontal="left" vertical="center" wrapText="1"/>
      <protection/>
    </xf>
    <xf numFmtId="2" fontId="12" fillId="0" borderId="49" xfId="0" applyNumberFormat="1" applyFont="1" applyFill="1" applyBorder="1" applyAlignment="1">
      <alignment horizontal="justify" wrapText="1"/>
    </xf>
    <xf numFmtId="2" fontId="14" fillId="0" borderId="49" xfId="0" applyNumberFormat="1" applyFont="1" applyFill="1" applyBorder="1" applyAlignment="1">
      <alignment horizontal="justify" wrapText="1"/>
    </xf>
    <xf numFmtId="2" fontId="10" fillId="0" borderId="49" xfId="0" applyNumberFormat="1" applyFont="1" applyFill="1" applyBorder="1" applyAlignment="1">
      <alignment horizontal="justify" wrapText="1"/>
    </xf>
    <xf numFmtId="0" fontId="10" fillId="0" borderId="49" xfId="0" applyNumberFormat="1" applyFont="1" applyFill="1" applyBorder="1" applyAlignment="1">
      <alignment horizontal="justify"/>
    </xf>
    <xf numFmtId="0" fontId="8" fillId="0" borderId="53" xfId="182" applyNumberFormat="1" applyBorder="1" applyProtection="1">
      <alignment horizontal="left" wrapText="1"/>
      <protection/>
    </xf>
    <xf numFmtId="2" fontId="12" fillId="0" borderId="49" xfId="0" applyNumberFormat="1" applyFont="1" applyFill="1" applyBorder="1" applyAlignment="1">
      <alignment wrapText="1"/>
    </xf>
    <xf numFmtId="0" fontId="10" fillId="0" borderId="0" xfId="207" applyNumberFormat="1" applyBorder="1" applyProtection="1">
      <alignment wrapText="1"/>
      <protection/>
    </xf>
    <xf numFmtId="0" fontId="10" fillId="0" borderId="0" xfId="208" applyNumberFormat="1" applyBorder="1" applyProtection="1">
      <alignment/>
      <protection/>
    </xf>
    <xf numFmtId="0" fontId="1" fillId="0" borderId="0" xfId="191" applyNumberFormat="1" applyBorder="1" applyProtection="1">
      <alignment/>
      <protection/>
    </xf>
    <xf numFmtId="4" fontId="8" fillId="0" borderId="54" xfId="197" applyNumberFormat="1" applyBorder="1" applyAlignment="1" applyProtection="1">
      <alignment horizontal="center" vertical="center" wrapText="1"/>
      <protection/>
    </xf>
    <xf numFmtId="4" fontId="8" fillId="0" borderId="55" xfId="197" applyNumberFormat="1" applyBorder="1" applyAlignment="1" applyProtection="1">
      <alignment horizontal="center" vertical="center" wrapText="1"/>
      <protection/>
    </xf>
    <xf numFmtId="4" fontId="8" fillId="0" borderId="56" xfId="202" applyNumberFormat="1" applyBorder="1" applyAlignment="1" applyProtection="1">
      <alignment horizontal="center" vertical="center" wrapText="1"/>
      <protection/>
    </xf>
    <xf numFmtId="4" fontId="8" fillId="0" borderId="57" xfId="197" applyNumberFormat="1" applyBorder="1" applyAlignment="1" applyProtection="1">
      <alignment horizontal="center" vertical="center" wrapText="1"/>
      <protection/>
    </xf>
    <xf numFmtId="4" fontId="8" fillId="0" borderId="30" xfId="197" applyNumberFormat="1" applyBorder="1" applyAlignment="1" applyProtection="1">
      <alignment horizontal="center" vertical="center" wrapText="1"/>
      <protection/>
    </xf>
    <xf numFmtId="4" fontId="8" fillId="0" borderId="58" xfId="197" applyNumberFormat="1" applyBorder="1" applyAlignment="1" applyProtection="1">
      <alignment horizontal="center" vertical="center" wrapText="1"/>
      <protection/>
    </xf>
    <xf numFmtId="4" fontId="11" fillId="0" borderId="57" xfId="197" applyNumberFormat="1" applyFont="1" applyBorder="1" applyAlignment="1" applyProtection="1">
      <alignment horizontal="center" vertical="center" wrapText="1"/>
      <protection/>
    </xf>
    <xf numFmtId="4" fontId="11" fillId="0" borderId="30" xfId="197" applyNumberFormat="1" applyFont="1" applyBorder="1" applyAlignment="1" applyProtection="1">
      <alignment horizontal="center" vertical="center" wrapText="1"/>
      <protection/>
    </xf>
    <xf numFmtId="2" fontId="12" fillId="0" borderId="59" xfId="0" applyNumberFormat="1" applyFont="1" applyFill="1" applyBorder="1" applyAlignment="1">
      <alignment vertical="center" wrapText="1"/>
    </xf>
    <xf numFmtId="4" fontId="8" fillId="0" borderId="60" xfId="197" applyNumberFormat="1" applyBorder="1" applyAlignment="1" applyProtection="1">
      <alignment horizontal="center" vertical="center" wrapText="1"/>
      <protection/>
    </xf>
    <xf numFmtId="4" fontId="8" fillId="0" borderId="61" xfId="197" applyNumberFormat="1" applyBorder="1" applyAlignment="1" applyProtection="1">
      <alignment horizontal="center" vertical="center" wrapText="1"/>
      <protection/>
    </xf>
    <xf numFmtId="4" fontId="11" fillId="0" borderId="62" xfId="198" applyNumberFormat="1" applyFont="1" applyBorder="1" applyAlignment="1" applyProtection="1">
      <alignment horizontal="center" vertical="center" shrinkToFit="1"/>
      <protection/>
    </xf>
    <xf numFmtId="4" fontId="11" fillId="0" borderId="47" xfId="197" applyNumberFormat="1" applyFont="1" applyBorder="1" applyAlignment="1" applyProtection="1">
      <alignment horizontal="center" vertical="center" wrapText="1"/>
      <protection/>
    </xf>
    <xf numFmtId="4" fontId="11" fillId="0" borderId="48" xfId="197" applyNumberFormat="1" applyFont="1" applyBorder="1" applyAlignment="1" applyProtection="1">
      <alignment horizontal="center" vertical="center" wrapText="1"/>
      <protection/>
    </xf>
    <xf numFmtId="4" fontId="11" fillId="0" borderId="63" xfId="202" applyNumberFormat="1" applyFont="1" applyBorder="1" applyAlignment="1" applyProtection="1">
      <alignment horizontal="center" vertical="center" wrapText="1"/>
      <protection/>
    </xf>
    <xf numFmtId="4" fontId="11" fillId="0" borderId="56" xfId="202" applyNumberFormat="1" applyFont="1" applyBorder="1" applyAlignment="1" applyProtection="1">
      <alignment horizontal="center" vertical="center" wrapText="1"/>
      <protection/>
    </xf>
    <xf numFmtId="0" fontId="11" fillId="0" borderId="21" xfId="184" applyNumberFormat="1" applyFont="1" applyProtection="1">
      <alignment horizontal="left" wrapText="1"/>
      <protection/>
    </xf>
    <xf numFmtId="4" fontId="11" fillId="0" borderId="20" xfId="159" applyNumberFormat="1" applyFont="1" applyProtection="1">
      <alignment horizontal="right" shrinkToFit="1"/>
      <protection/>
    </xf>
    <xf numFmtId="0" fontId="8" fillId="0" borderId="25" xfId="141" applyNumberFormat="1" applyFont="1" applyProtection="1">
      <alignment horizontal="left" wrapText="1" indent="2"/>
      <protection/>
    </xf>
    <xf numFmtId="4" fontId="8" fillId="0" borderId="30" xfId="161" applyNumberFormat="1" applyFont="1" applyAlignment="1" applyProtection="1">
      <alignment horizontal="center" vertical="center" shrinkToFit="1"/>
      <protection/>
    </xf>
    <xf numFmtId="0" fontId="11" fillId="0" borderId="9" xfId="137" applyNumberFormat="1" applyFont="1" applyAlignment="1" applyProtection="1">
      <alignment horizontal="center" vertical="center" wrapText="1"/>
      <protection/>
    </xf>
    <xf numFmtId="0" fontId="11" fillId="0" borderId="9" xfId="137" applyNumberFormat="1" applyFont="1" applyAlignment="1">
      <alignment horizontal="center" vertical="center" wrapText="1"/>
      <protection/>
    </xf>
    <xf numFmtId="49" fontId="11" fillId="0" borderId="9" xfId="157" applyNumberFormat="1" applyFont="1" applyAlignment="1" applyProtection="1">
      <alignment horizontal="center" vertical="center" wrapText="1"/>
      <protection/>
    </xf>
    <xf numFmtId="49" fontId="11" fillId="0" borderId="9" xfId="157" applyNumberFormat="1" applyFont="1" applyAlignment="1">
      <alignment horizontal="center" vertical="center" wrapText="1"/>
      <protection/>
    </xf>
    <xf numFmtId="0" fontId="12" fillId="0" borderId="0" xfId="135" applyNumberFormat="1" applyFont="1" applyAlignment="1" applyProtection="1">
      <alignment horizontal="center" wrapText="1"/>
      <protection/>
    </xf>
    <xf numFmtId="0" fontId="13" fillId="0" borderId="0" xfId="131" applyNumberFormat="1" applyFont="1" applyAlignment="1" applyProtection="1">
      <alignment horizontal="right"/>
      <protection/>
    </xf>
    <xf numFmtId="0" fontId="13" fillId="0" borderId="0" xfId="132" applyNumberFormat="1" applyFont="1" applyAlignment="1" applyProtection="1">
      <alignment horizontal="right"/>
      <protection/>
    </xf>
    <xf numFmtId="0" fontId="13" fillId="0" borderId="0" xfId="162" applyNumberFormat="1" applyFont="1" applyBorder="1" applyAlignment="1" applyProtection="1">
      <alignment horizontal="right"/>
      <protection/>
    </xf>
    <xf numFmtId="0" fontId="13" fillId="0" borderId="0" xfId="163" applyNumberFormat="1" applyFont="1" applyBorder="1" applyAlignment="1" applyProtection="1">
      <alignment horizontal="right"/>
      <protection/>
    </xf>
    <xf numFmtId="0" fontId="8" fillId="0" borderId="9" xfId="137" applyNumberFormat="1" applyAlignment="1" applyProtection="1">
      <alignment horizontal="center" vertical="center" wrapText="1"/>
      <protection/>
    </xf>
    <xf numFmtId="0" fontId="8" fillId="0" borderId="9" xfId="137" applyNumberFormat="1" applyAlignment="1">
      <alignment horizontal="center" vertical="center" wrapText="1"/>
      <protection/>
    </xf>
    <xf numFmtId="49" fontId="8" fillId="0" borderId="9" xfId="157" applyNumberFormat="1" applyAlignment="1" applyProtection="1">
      <alignment horizontal="center" vertical="center" wrapText="1"/>
      <protection/>
    </xf>
    <xf numFmtId="49" fontId="8" fillId="0" borderId="9" xfId="157" applyNumberFormat="1" applyAlignment="1">
      <alignment horizontal="center" vertical="center" wrapText="1"/>
      <protection/>
    </xf>
    <xf numFmtId="49" fontId="8" fillId="0" borderId="29" xfId="157" applyNumberFormat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Fill="1" applyBorder="1" applyAlignment="1" applyProtection="1">
      <alignment horizontal="center" wrapText="1"/>
      <protection/>
    </xf>
    <xf numFmtId="0" fontId="8" fillId="0" borderId="9" xfId="137" applyNumberFormat="1" applyProtection="1">
      <alignment horizontal="center" vertical="top" wrapText="1"/>
      <protection/>
    </xf>
    <xf numFmtId="0" fontId="8" fillId="0" borderId="9" xfId="137" applyNumberFormat="1">
      <alignment horizontal="center" vertical="top" wrapText="1"/>
      <protection/>
    </xf>
  </cellXfs>
  <cellStyles count="2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Currency" xfId="218"/>
    <cellStyle name="Currency [0]" xfId="219"/>
    <cellStyle name="Заголовок 1" xfId="220"/>
    <cellStyle name="Заголовок 2" xfId="221"/>
    <cellStyle name="Заголовок 3" xfId="222"/>
    <cellStyle name="Заголовок 4" xfId="223"/>
    <cellStyle name="Итог" xfId="224"/>
    <cellStyle name="Контрольная ячейка" xfId="225"/>
    <cellStyle name="Название" xfId="226"/>
    <cellStyle name="Нейтральный" xfId="227"/>
    <cellStyle name="Плохой" xfId="228"/>
    <cellStyle name="Пояснение" xfId="229"/>
    <cellStyle name="Примечание" xfId="230"/>
    <cellStyle name="Percent" xfId="231"/>
    <cellStyle name="Связанная ячейка" xfId="232"/>
    <cellStyle name="Текст предупреждения" xfId="233"/>
    <cellStyle name="Comma" xfId="234"/>
    <cellStyle name="Comma [0]" xfId="235"/>
    <cellStyle name="Хороший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C4" sqref="C4:D4"/>
    </sheetView>
  </sheetViews>
  <sheetFormatPr defaultColWidth="8.8515625" defaultRowHeight="15"/>
  <cols>
    <col min="1" max="1" width="46.421875" style="25" customWidth="1"/>
    <col min="2" max="4" width="18.140625" style="25" customWidth="1"/>
    <col min="5" max="5" width="8.8515625" style="25" hidden="1" customWidth="1"/>
    <col min="6" max="6" width="6.140625" style="25" customWidth="1"/>
    <col min="7" max="7" width="8.8515625" style="25" customWidth="1"/>
    <col min="8" max="8" width="12.421875" style="25" bestFit="1" customWidth="1"/>
    <col min="9" max="16384" width="8.8515625" style="25" customWidth="1"/>
  </cols>
  <sheetData>
    <row r="1" spans="3:4" ht="15.75">
      <c r="C1" s="85" t="s">
        <v>54</v>
      </c>
      <c r="D1" s="85"/>
    </row>
    <row r="2" spans="3:4" ht="15.75">
      <c r="C2" s="86" t="s">
        <v>55</v>
      </c>
      <c r="D2" s="86"/>
    </row>
    <row r="3" spans="3:4" ht="15.75">
      <c r="C3" s="87" t="s">
        <v>56</v>
      </c>
      <c r="D3" s="87"/>
    </row>
    <row r="4" spans="3:4" ht="15.75">
      <c r="C4" s="88" t="s">
        <v>85</v>
      </c>
      <c r="D4" s="88"/>
    </row>
    <row r="5" ht="14.25" customHeight="1"/>
    <row r="6" ht="15" hidden="1"/>
    <row r="7" spans="1:6" ht="12" customHeight="1">
      <c r="A7" s="84" t="s">
        <v>82</v>
      </c>
      <c r="B7" s="84"/>
      <c r="C7" s="84"/>
      <c r="D7" s="84"/>
      <c r="E7" s="15"/>
      <c r="F7" s="15"/>
    </row>
    <row r="8" spans="1:6" ht="21.75" customHeight="1">
      <c r="A8" s="84"/>
      <c r="B8" s="84"/>
      <c r="C8" s="84"/>
      <c r="D8" s="84"/>
      <c r="E8" s="26"/>
      <c r="F8" s="7"/>
    </row>
    <row r="9" spans="1:6" ht="12.75" customHeight="1">
      <c r="A9" s="80" t="s">
        <v>48</v>
      </c>
      <c r="B9" s="82" t="s">
        <v>35</v>
      </c>
      <c r="C9" s="82" t="s">
        <v>84</v>
      </c>
      <c r="D9" s="80" t="s">
        <v>51</v>
      </c>
      <c r="E9" s="6"/>
      <c r="F9" s="15"/>
    </row>
    <row r="10" spans="1:6" ht="12" customHeight="1">
      <c r="A10" s="81"/>
      <c r="B10" s="83"/>
      <c r="C10" s="83"/>
      <c r="D10" s="81"/>
      <c r="E10" s="29"/>
      <c r="F10" s="15"/>
    </row>
    <row r="11" spans="1:6" ht="14.25" customHeight="1">
      <c r="A11" s="81"/>
      <c r="B11" s="83"/>
      <c r="C11" s="83"/>
      <c r="D11" s="81"/>
      <c r="E11" s="29"/>
      <c r="F11" s="15"/>
    </row>
    <row r="12" spans="1:6" ht="14.25" customHeight="1" thickBot="1">
      <c r="A12" s="39">
        <v>1</v>
      </c>
      <c r="B12" s="40" t="s">
        <v>52</v>
      </c>
      <c r="C12" s="40" t="s">
        <v>53</v>
      </c>
      <c r="D12" s="40" t="s">
        <v>50</v>
      </c>
      <c r="E12" s="29"/>
      <c r="F12" s="15"/>
    </row>
    <row r="13" spans="1:6" ht="17.25" customHeight="1">
      <c r="A13" s="32" t="s">
        <v>41</v>
      </c>
      <c r="B13" s="35">
        <f>B15+B38</f>
        <v>14313690.36</v>
      </c>
      <c r="C13" s="35">
        <f>C15+C38</f>
        <v>6094031.529999999</v>
      </c>
      <c r="D13" s="35">
        <f>C13/B13*100</f>
        <v>42.574845317528585</v>
      </c>
      <c r="E13" s="29"/>
      <c r="F13" s="15"/>
    </row>
    <row r="14" spans="1:6" ht="15" customHeight="1">
      <c r="A14" s="31" t="s">
        <v>36</v>
      </c>
      <c r="B14" s="36"/>
      <c r="C14" s="36"/>
      <c r="D14" s="36"/>
      <c r="E14" s="29"/>
      <c r="F14" s="15"/>
    </row>
    <row r="15" spans="1:6" ht="15">
      <c r="A15" s="33" t="s">
        <v>47</v>
      </c>
      <c r="B15" s="37">
        <f>B16+B19+B24+B27+B30+B33+B35</f>
        <v>6155700</v>
      </c>
      <c r="C15" s="37">
        <f>C16+C19+C24+C27+C30+C33+C35+C37</f>
        <v>2039259.0299999998</v>
      </c>
      <c r="D15" s="37">
        <f>C15/B15*100</f>
        <v>33.1279794336956</v>
      </c>
      <c r="E15" s="29"/>
      <c r="F15" s="15"/>
    </row>
    <row r="16" spans="1:6" ht="15">
      <c r="A16" s="33" t="s">
        <v>13</v>
      </c>
      <c r="B16" s="37">
        <f>B17</f>
        <v>2060000</v>
      </c>
      <c r="C16" s="37">
        <f>C17+C18</f>
        <v>1078987.99</v>
      </c>
      <c r="D16" s="37">
        <f>C16/B16*100</f>
        <v>52.378057766990295</v>
      </c>
      <c r="E16" s="29"/>
      <c r="F16" s="15"/>
    </row>
    <row r="17" spans="1:8" ht="68.25">
      <c r="A17" s="21" t="s">
        <v>44</v>
      </c>
      <c r="B17" s="38">
        <v>2060000</v>
      </c>
      <c r="C17" s="38">
        <v>1077707.29</v>
      </c>
      <c r="D17" s="37">
        <f aca="true" t="shared" si="0" ref="D17:D46">C17/B17*100</f>
        <v>52.31588786407767</v>
      </c>
      <c r="E17" s="29"/>
      <c r="F17" s="15"/>
      <c r="H17" s="34"/>
    </row>
    <row r="18" spans="1:6" ht="34.5">
      <c r="A18" s="21" t="s">
        <v>16</v>
      </c>
      <c r="B18" s="38" t="s">
        <v>14</v>
      </c>
      <c r="C18" s="38">
        <v>1280.7</v>
      </c>
      <c r="D18" s="37" t="s">
        <v>14</v>
      </c>
      <c r="E18" s="29"/>
      <c r="F18" s="15"/>
    </row>
    <row r="19" spans="1:6" ht="34.5">
      <c r="A19" s="33" t="s">
        <v>34</v>
      </c>
      <c r="B19" s="37">
        <f>B20+B21+B22+B23</f>
        <v>1136400</v>
      </c>
      <c r="C19" s="37">
        <f>C20+C21+C22+C23</f>
        <v>395801.21</v>
      </c>
      <c r="D19" s="37">
        <f t="shared" si="0"/>
        <v>34.829391939457935</v>
      </c>
      <c r="E19" s="29"/>
      <c r="F19" s="15"/>
    </row>
    <row r="20" spans="1:6" ht="68.25">
      <c r="A20" s="21" t="s">
        <v>29</v>
      </c>
      <c r="B20" s="38">
        <v>359000</v>
      </c>
      <c r="C20" s="38">
        <v>156307.89</v>
      </c>
      <c r="D20" s="37">
        <f t="shared" si="0"/>
        <v>43.53980222841226</v>
      </c>
      <c r="E20" s="29"/>
      <c r="F20" s="15"/>
    </row>
    <row r="21" spans="1:6" ht="79.5">
      <c r="A21" s="21" t="s">
        <v>8</v>
      </c>
      <c r="B21" s="38">
        <v>6000</v>
      </c>
      <c r="C21" s="38">
        <v>1698.86</v>
      </c>
      <c r="D21" s="37">
        <f t="shared" si="0"/>
        <v>28.31433333333333</v>
      </c>
      <c r="E21" s="29"/>
      <c r="F21" s="15"/>
    </row>
    <row r="22" spans="1:6" ht="68.25">
      <c r="A22" s="21" t="s">
        <v>32</v>
      </c>
      <c r="B22" s="38">
        <v>770900</v>
      </c>
      <c r="C22" s="38">
        <v>269499.03</v>
      </c>
      <c r="D22" s="37">
        <f t="shared" si="0"/>
        <v>34.95901284213257</v>
      </c>
      <c r="E22" s="29"/>
      <c r="F22" s="15"/>
    </row>
    <row r="23" spans="1:6" ht="68.25">
      <c r="A23" s="21" t="s">
        <v>39</v>
      </c>
      <c r="B23" s="38">
        <v>500</v>
      </c>
      <c r="C23" s="38">
        <v>-31704.57</v>
      </c>
      <c r="D23" s="37">
        <f t="shared" si="0"/>
        <v>-6340.914</v>
      </c>
      <c r="E23" s="29"/>
      <c r="F23" s="15"/>
    </row>
    <row r="24" spans="1:6" ht="23.25">
      <c r="A24" s="33" t="s">
        <v>38</v>
      </c>
      <c r="B24" s="37">
        <f>B25+B26</f>
        <v>45000</v>
      </c>
      <c r="C24" s="37">
        <f>C25+C26</f>
        <v>22871.08</v>
      </c>
      <c r="D24" s="37">
        <f t="shared" si="0"/>
        <v>50.824622222222224</v>
      </c>
      <c r="E24" s="29"/>
      <c r="F24" s="15"/>
    </row>
    <row r="25" spans="1:6" ht="45.75">
      <c r="A25" s="78" t="s">
        <v>46</v>
      </c>
      <c r="B25" s="79">
        <v>10000</v>
      </c>
      <c r="C25" s="79">
        <v>22871.08</v>
      </c>
      <c r="D25" s="37">
        <f t="shared" si="0"/>
        <v>228.71080000000003</v>
      </c>
      <c r="E25" s="29"/>
      <c r="F25" s="15"/>
    </row>
    <row r="26" spans="1:6" ht="23.25">
      <c r="A26" s="78" t="s">
        <v>23</v>
      </c>
      <c r="B26" s="79">
        <v>35000</v>
      </c>
      <c r="C26" s="79">
        <v>0</v>
      </c>
      <c r="D26" s="37">
        <f t="shared" si="0"/>
        <v>0</v>
      </c>
      <c r="E26" s="29"/>
      <c r="F26" s="15"/>
    </row>
    <row r="27" spans="1:6" ht="15">
      <c r="A27" s="33" t="s">
        <v>26</v>
      </c>
      <c r="B27" s="37">
        <f>B28+B29</f>
        <v>141000</v>
      </c>
      <c r="C27" s="37">
        <f>C28+C29</f>
        <v>69106.17</v>
      </c>
      <c r="D27" s="37">
        <f t="shared" si="0"/>
        <v>49.01146808510638</v>
      </c>
      <c r="E27" s="29"/>
      <c r="F27" s="15"/>
    </row>
    <row r="28" spans="1:6" ht="34.5">
      <c r="A28" s="21" t="s">
        <v>0</v>
      </c>
      <c r="B28" s="38">
        <v>1000</v>
      </c>
      <c r="C28" s="38">
        <v>1.01</v>
      </c>
      <c r="D28" s="37">
        <f t="shared" si="0"/>
        <v>0.101</v>
      </c>
      <c r="E28" s="29"/>
      <c r="F28" s="15"/>
    </row>
    <row r="29" spans="1:6" ht="34.5">
      <c r="A29" s="21" t="s">
        <v>15</v>
      </c>
      <c r="B29" s="38">
        <v>140000</v>
      </c>
      <c r="C29" s="38">
        <v>69105.16</v>
      </c>
      <c r="D29" s="37">
        <f t="shared" si="0"/>
        <v>49.36082857142857</v>
      </c>
      <c r="E29" s="29"/>
      <c r="F29" s="15"/>
    </row>
    <row r="30" spans="1:6" ht="79.5">
      <c r="A30" s="33" t="s">
        <v>9</v>
      </c>
      <c r="B30" s="37">
        <f>B31+B32</f>
        <v>2319200</v>
      </c>
      <c r="C30" s="37">
        <f>C31+C32</f>
        <v>458394.32999999996</v>
      </c>
      <c r="D30" s="37">
        <f t="shared" si="0"/>
        <v>19.76519187650914</v>
      </c>
      <c r="E30" s="29"/>
      <c r="F30" s="15"/>
    </row>
    <row r="31" spans="1:6" ht="68.25">
      <c r="A31" s="78" t="s">
        <v>7</v>
      </c>
      <c r="B31" s="79">
        <v>1350000</v>
      </c>
      <c r="C31" s="79">
        <v>244867.53</v>
      </c>
      <c r="D31" s="79">
        <f t="shared" si="0"/>
        <v>18.138335555555553</v>
      </c>
      <c r="E31" s="29"/>
      <c r="F31" s="15"/>
    </row>
    <row r="32" spans="1:6" ht="57">
      <c r="A32" s="78" t="s">
        <v>2</v>
      </c>
      <c r="B32" s="79">
        <v>969200</v>
      </c>
      <c r="C32" s="79">
        <v>213526.8</v>
      </c>
      <c r="D32" s="79">
        <f t="shared" si="0"/>
        <v>22.0312422616591</v>
      </c>
      <c r="E32" s="29"/>
      <c r="F32" s="15"/>
    </row>
    <row r="33" spans="1:6" ht="23.25">
      <c r="A33" s="33" t="s">
        <v>40</v>
      </c>
      <c r="B33" s="37">
        <f>B34</f>
        <v>100000</v>
      </c>
      <c r="C33" s="37">
        <f>C34</f>
        <v>0</v>
      </c>
      <c r="D33" s="37" t="s">
        <v>14</v>
      </c>
      <c r="E33" s="29"/>
      <c r="F33" s="15"/>
    </row>
    <row r="34" spans="1:6" ht="23.25">
      <c r="A34" s="21" t="s">
        <v>25</v>
      </c>
      <c r="B34" s="38">
        <v>100000</v>
      </c>
      <c r="C34" s="38">
        <v>0</v>
      </c>
      <c r="D34" s="37" t="s">
        <v>14</v>
      </c>
      <c r="E34" s="29"/>
      <c r="F34" s="15"/>
    </row>
    <row r="35" spans="1:6" ht="15">
      <c r="A35" s="33" t="s">
        <v>19</v>
      </c>
      <c r="B35" s="37">
        <f>B36</f>
        <v>354100</v>
      </c>
      <c r="C35" s="37">
        <f>C36</f>
        <v>14098.25</v>
      </c>
      <c r="D35" s="37">
        <f t="shared" si="0"/>
        <v>3.9814317989268564</v>
      </c>
      <c r="E35" s="29"/>
      <c r="F35" s="15"/>
    </row>
    <row r="36" spans="1:6" ht="57">
      <c r="A36" s="21" t="s">
        <v>27</v>
      </c>
      <c r="B36" s="38">
        <v>354100</v>
      </c>
      <c r="C36" s="38">
        <v>14098.25</v>
      </c>
      <c r="D36" s="37">
        <f t="shared" si="0"/>
        <v>3.9814317989268564</v>
      </c>
      <c r="E36" s="29"/>
      <c r="F36" s="15"/>
    </row>
    <row r="37" spans="1:6" ht="15">
      <c r="A37" s="21" t="s">
        <v>81</v>
      </c>
      <c r="B37" s="38">
        <v>0</v>
      </c>
      <c r="C37" s="38">
        <v>0</v>
      </c>
      <c r="D37" s="37">
        <v>0</v>
      </c>
      <c r="E37" s="29"/>
      <c r="F37" s="15"/>
    </row>
    <row r="38" spans="1:6" ht="34.5">
      <c r="A38" s="33" t="s">
        <v>5</v>
      </c>
      <c r="B38" s="37">
        <f>B39+B40+B44</f>
        <v>8157990.36</v>
      </c>
      <c r="C38" s="37">
        <f>C39+C40+C44</f>
        <v>4054772.5</v>
      </c>
      <c r="D38" s="37">
        <f t="shared" si="0"/>
        <v>49.703080306165006</v>
      </c>
      <c r="E38" s="29"/>
      <c r="F38" s="15"/>
    </row>
    <row r="39" spans="1:6" ht="23.25">
      <c r="A39" s="21" t="s">
        <v>37</v>
      </c>
      <c r="B39" s="38">
        <v>6089900</v>
      </c>
      <c r="C39" s="38">
        <v>3051100</v>
      </c>
      <c r="D39" s="37">
        <f t="shared" si="0"/>
        <v>50.10098687991593</v>
      </c>
      <c r="E39" s="29"/>
      <c r="F39" s="15"/>
    </row>
    <row r="40" spans="1:6" ht="23.25">
      <c r="A40" s="33" t="s">
        <v>30</v>
      </c>
      <c r="B40" s="37">
        <f>B41+B42+B43</f>
        <v>1890545.36</v>
      </c>
      <c r="C40" s="37">
        <f>C41+C42+C43</f>
        <v>940672.5</v>
      </c>
      <c r="D40" s="37">
        <f t="shared" si="0"/>
        <v>49.75667444445765</v>
      </c>
      <c r="E40" s="29"/>
      <c r="F40" s="15"/>
    </row>
    <row r="41" spans="1:6" ht="34.5">
      <c r="A41" s="21" t="s">
        <v>28</v>
      </c>
      <c r="B41" s="38">
        <v>0</v>
      </c>
      <c r="C41" s="38">
        <v>0</v>
      </c>
      <c r="D41" s="37" t="s">
        <v>14</v>
      </c>
      <c r="E41" s="29"/>
      <c r="F41" s="15"/>
    </row>
    <row r="42" spans="1:6" ht="15">
      <c r="A42" s="21" t="s">
        <v>22</v>
      </c>
      <c r="B42" s="38">
        <v>1890145.36</v>
      </c>
      <c r="C42" s="38">
        <v>940672.5</v>
      </c>
      <c r="D42" s="37">
        <f t="shared" si="0"/>
        <v>49.767204147727554</v>
      </c>
      <c r="E42" s="29"/>
      <c r="F42" s="15"/>
    </row>
    <row r="43" spans="1:6" ht="23.25">
      <c r="A43" s="21" t="s">
        <v>87</v>
      </c>
      <c r="B43" s="38">
        <v>400</v>
      </c>
      <c r="C43" s="38">
        <v>0</v>
      </c>
      <c r="D43" s="37">
        <f>C43/B43*100</f>
        <v>0</v>
      </c>
      <c r="E43" s="29"/>
      <c r="F43" s="15"/>
    </row>
    <row r="44" spans="1:6" ht="23.25">
      <c r="A44" s="33" t="s">
        <v>33</v>
      </c>
      <c r="B44" s="37">
        <f>B45+B46</f>
        <v>177545</v>
      </c>
      <c r="C44" s="37">
        <f>C45+C46</f>
        <v>63000</v>
      </c>
      <c r="D44" s="37">
        <f t="shared" si="0"/>
        <v>35.48396181249824</v>
      </c>
      <c r="E44" s="29"/>
      <c r="F44" s="15"/>
    </row>
    <row r="45" spans="1:6" ht="34.5">
      <c r="A45" s="21" t="s">
        <v>24</v>
      </c>
      <c r="B45" s="38">
        <v>123400</v>
      </c>
      <c r="C45" s="38">
        <v>63000</v>
      </c>
      <c r="D45" s="37">
        <f t="shared" si="0"/>
        <v>51.053484602917344</v>
      </c>
      <c r="E45" s="29"/>
      <c r="F45" s="15"/>
    </row>
    <row r="46" spans="1:6" ht="15">
      <c r="A46" s="21" t="s">
        <v>6</v>
      </c>
      <c r="B46" s="38">
        <v>54145</v>
      </c>
      <c r="C46" s="38">
        <v>0</v>
      </c>
      <c r="D46" s="37">
        <f t="shared" si="0"/>
        <v>0</v>
      </c>
      <c r="E46" s="29"/>
      <c r="F46" s="15"/>
    </row>
    <row r="47" spans="1:6" ht="15" customHeight="1">
      <c r="A47" s="5"/>
      <c r="B47" s="5"/>
      <c r="C47" s="5"/>
      <c r="D47" s="5"/>
      <c r="E47" s="5"/>
      <c r="F47" s="5"/>
    </row>
  </sheetData>
  <sheetProtection/>
  <mergeCells count="9">
    <mergeCell ref="A9:A11"/>
    <mergeCell ref="B9:B11"/>
    <mergeCell ref="C9:C11"/>
    <mergeCell ref="D9:D11"/>
    <mergeCell ref="A7:D8"/>
    <mergeCell ref="C1:D1"/>
    <mergeCell ref="C2:D2"/>
    <mergeCell ref="C3:D3"/>
    <mergeCell ref="C4:D4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16" sqref="B16"/>
    </sheetView>
  </sheetViews>
  <sheetFormatPr defaultColWidth="8.8515625" defaultRowHeight="15"/>
  <cols>
    <col min="1" max="1" width="46.421875" style="25" customWidth="1"/>
    <col min="2" max="4" width="18.140625" style="25" customWidth="1"/>
    <col min="5" max="5" width="8.8515625" style="25" hidden="1" customWidth="1"/>
    <col min="6" max="6" width="33.8515625" style="25" customWidth="1"/>
    <col min="7" max="7" width="10.57421875" style="25" customWidth="1"/>
    <col min="8" max="8" width="12.7109375" style="25" customWidth="1"/>
    <col min="9" max="16384" width="8.8515625" style="25" customWidth="1"/>
  </cols>
  <sheetData>
    <row r="1" spans="1:6" ht="60" customHeight="1">
      <c r="A1" s="96" t="s">
        <v>86</v>
      </c>
      <c r="B1" s="96"/>
      <c r="C1" s="96"/>
      <c r="D1" s="96"/>
      <c r="E1" s="7"/>
      <c r="F1" s="7"/>
    </row>
    <row r="2" spans="1:6" ht="13.5" customHeight="1">
      <c r="A2" s="26"/>
      <c r="B2" s="26"/>
      <c r="C2" s="26"/>
      <c r="D2" s="26"/>
      <c r="E2" s="7"/>
      <c r="F2" s="7"/>
    </row>
    <row r="3" spans="1:6" ht="12" customHeight="1">
      <c r="A3" s="89" t="s">
        <v>48</v>
      </c>
      <c r="B3" s="91" t="s">
        <v>35</v>
      </c>
      <c r="C3" s="93" t="s">
        <v>83</v>
      </c>
      <c r="D3" s="89" t="s">
        <v>51</v>
      </c>
      <c r="E3" s="11"/>
      <c r="F3" s="7"/>
    </row>
    <row r="4" spans="1:6" ht="12" customHeight="1">
      <c r="A4" s="90"/>
      <c r="B4" s="92"/>
      <c r="C4" s="94"/>
      <c r="D4" s="90"/>
      <c r="E4" s="11"/>
      <c r="F4" s="7"/>
    </row>
    <row r="5" spans="1:6" ht="10.5" customHeight="1">
      <c r="A5" s="90"/>
      <c r="B5" s="92"/>
      <c r="C5" s="95"/>
      <c r="D5" s="90"/>
      <c r="E5" s="11"/>
      <c r="F5" s="7"/>
    </row>
    <row r="6" spans="1:6" ht="12" customHeight="1">
      <c r="A6" s="14">
        <v>1</v>
      </c>
      <c r="B6" s="43" t="s">
        <v>52</v>
      </c>
      <c r="C6" s="43" t="s">
        <v>53</v>
      </c>
      <c r="D6" s="43" t="s">
        <v>42</v>
      </c>
      <c r="E6" s="4" t="s">
        <v>11</v>
      </c>
      <c r="F6" s="22" t="s">
        <v>11</v>
      </c>
    </row>
    <row r="7" spans="1:6" ht="32.25" customHeight="1">
      <c r="A7" s="68" t="s">
        <v>57</v>
      </c>
      <c r="B7" s="44">
        <f>B8+B9+B10+B11+B12</f>
        <v>6074196.6</v>
      </c>
      <c r="C7" s="44">
        <f>C8+C9+C10+C11+C12</f>
        <v>3894995.37</v>
      </c>
      <c r="D7" s="45" t="s">
        <v>80</v>
      </c>
      <c r="E7" s="42"/>
      <c r="F7" s="22"/>
    </row>
    <row r="8" spans="1:6" ht="39">
      <c r="A8" s="46" t="s">
        <v>58</v>
      </c>
      <c r="B8" s="60">
        <v>1203000</v>
      </c>
      <c r="C8" s="61">
        <v>772374.23</v>
      </c>
      <c r="D8" s="62">
        <f>C8/B8*100</f>
        <v>64.20400914380716</v>
      </c>
      <c r="E8" s="57"/>
      <c r="F8" s="41"/>
    </row>
    <row r="9" spans="1:6" ht="51.75">
      <c r="A9" s="46" t="s">
        <v>59</v>
      </c>
      <c r="B9" s="63">
        <f>1001000+2201470+110990+38690.6+37000</f>
        <v>3389150.6</v>
      </c>
      <c r="C9" s="64">
        <f>789957.68+1122966.33+105823.86+38690.6</f>
        <v>2057438.4700000004</v>
      </c>
      <c r="D9" s="62">
        <f aca="true" t="shared" si="0" ref="D9:D30">C9/B9*100</f>
        <v>60.70661097208252</v>
      </c>
      <c r="E9" s="57"/>
      <c r="F9" s="41"/>
    </row>
    <row r="10" spans="1:6" ht="39">
      <c r="A10" s="46" t="s">
        <v>60</v>
      </c>
      <c r="B10" s="63">
        <v>72900</v>
      </c>
      <c r="C10" s="64">
        <v>30000</v>
      </c>
      <c r="D10" s="62">
        <f t="shared" si="0"/>
        <v>41.1522633744856</v>
      </c>
      <c r="E10" s="57"/>
      <c r="F10" s="24"/>
    </row>
    <row r="11" spans="1:6" ht="26.25">
      <c r="A11" s="47" t="s">
        <v>61</v>
      </c>
      <c r="B11" s="65">
        <v>1000</v>
      </c>
      <c r="C11" s="64">
        <v>0</v>
      </c>
      <c r="D11" s="62">
        <v>0</v>
      </c>
      <c r="E11" s="57"/>
      <c r="F11" s="24"/>
    </row>
    <row r="12" spans="1:6" ht="15">
      <c r="A12" s="48" t="s">
        <v>62</v>
      </c>
      <c r="B12" s="63">
        <f>4000+1345935+10000+17611+30600</f>
        <v>1408146</v>
      </c>
      <c r="C12" s="64">
        <f>1019532.67+350+15300</f>
        <v>1035182.67</v>
      </c>
      <c r="D12" s="62">
        <f t="shared" si="0"/>
        <v>73.51387356140627</v>
      </c>
      <c r="E12" s="57"/>
      <c r="F12" s="24"/>
    </row>
    <row r="13" spans="1:6" ht="15.75">
      <c r="A13" s="49" t="s">
        <v>63</v>
      </c>
      <c r="B13" s="66">
        <f>B14</f>
        <v>123400</v>
      </c>
      <c r="C13" s="66">
        <f>C14</f>
        <v>35770.77</v>
      </c>
      <c r="D13" s="75">
        <f t="shared" si="0"/>
        <v>28.987658022690432</v>
      </c>
      <c r="E13" s="57"/>
      <c r="F13" s="24"/>
    </row>
    <row r="14" spans="1:6" ht="39">
      <c r="A14" s="47" t="s">
        <v>64</v>
      </c>
      <c r="B14" s="63">
        <v>123400</v>
      </c>
      <c r="C14" s="64">
        <v>35770.77</v>
      </c>
      <c r="D14" s="62">
        <f t="shared" si="0"/>
        <v>28.987658022690432</v>
      </c>
      <c r="E14" s="57"/>
      <c r="F14" s="24"/>
    </row>
    <row r="15" spans="1:6" ht="31.5">
      <c r="A15" s="50" t="s">
        <v>65</v>
      </c>
      <c r="B15" s="66">
        <f>72750+1000+1000</f>
        <v>74750</v>
      </c>
      <c r="C15" s="67">
        <v>36375</v>
      </c>
      <c r="D15" s="75">
        <f t="shared" si="0"/>
        <v>48.66220735785953</v>
      </c>
      <c r="E15" s="57"/>
      <c r="F15" s="41"/>
    </row>
    <row r="16" spans="1:6" ht="15.75">
      <c r="A16" s="51" t="s">
        <v>66</v>
      </c>
      <c r="B16" s="66">
        <f>B17+B18+B19+B20</f>
        <v>3748689.1199999996</v>
      </c>
      <c r="C16" s="66">
        <f>C17+C18+C19+C20</f>
        <v>273828.84</v>
      </c>
      <c r="D16" s="75">
        <f t="shared" si="0"/>
        <v>7.304655873944545</v>
      </c>
      <c r="E16" s="57"/>
      <c r="F16" s="24"/>
    </row>
    <row r="17" spans="1:6" ht="15">
      <c r="A17" s="52" t="s">
        <v>67</v>
      </c>
      <c r="B17" s="63">
        <f>32525+17620</f>
        <v>50145</v>
      </c>
      <c r="C17" s="64">
        <v>0</v>
      </c>
      <c r="D17" s="62">
        <v>0</v>
      </c>
      <c r="E17" s="57"/>
      <c r="F17" s="41"/>
    </row>
    <row r="18" spans="1:6" ht="15">
      <c r="A18" s="53" t="s">
        <v>68</v>
      </c>
      <c r="B18" s="63">
        <v>3617828.57</v>
      </c>
      <c r="C18" s="64">
        <f>196444.88+26397.09</f>
        <v>222841.97</v>
      </c>
      <c r="D18" s="62">
        <f t="shared" si="0"/>
        <v>6.1595502851590345</v>
      </c>
      <c r="E18" s="57"/>
      <c r="F18" s="41"/>
    </row>
    <row r="19" spans="1:6" ht="15">
      <c r="A19" s="54" t="s">
        <v>69</v>
      </c>
      <c r="B19" s="63">
        <f>13042+673.55</f>
        <v>13715.55</v>
      </c>
      <c r="C19" s="64">
        <f>3441.12+673.55</f>
        <v>4114.67</v>
      </c>
      <c r="D19" s="62">
        <f t="shared" si="0"/>
        <v>30.000036454972644</v>
      </c>
      <c r="E19" s="57"/>
      <c r="F19" s="24"/>
    </row>
    <row r="20" spans="1:6" ht="15.75" customHeight="1">
      <c r="A20" s="54" t="s">
        <v>70</v>
      </c>
      <c r="B20" s="63">
        <v>67000</v>
      </c>
      <c r="C20" s="64">
        <v>46872.2</v>
      </c>
      <c r="D20" s="62">
        <f t="shared" si="0"/>
        <v>69.95850746268655</v>
      </c>
      <c r="E20" s="57"/>
      <c r="F20" s="24"/>
    </row>
    <row r="21" spans="1:6" ht="15.75">
      <c r="A21" s="51" t="s">
        <v>71</v>
      </c>
      <c r="B21" s="66">
        <f>B22+B23+B24</f>
        <v>3923234.6999999997</v>
      </c>
      <c r="C21" s="66">
        <f>C22+C23+C24</f>
        <v>1157049.77</v>
      </c>
      <c r="D21" s="75">
        <f t="shared" si="0"/>
        <v>29.492239401328707</v>
      </c>
      <c r="E21" s="57"/>
      <c r="F21" s="41"/>
    </row>
    <row r="22" spans="1:6" ht="15">
      <c r="A22" s="53" t="s">
        <v>72</v>
      </c>
      <c r="B22" s="63">
        <f>77050+690191.5+840017.3+1408000</f>
        <v>3015258.8</v>
      </c>
      <c r="C22" s="64">
        <f>12837.6+115031.92+140003.36+862476.89</f>
        <v>1130349.77</v>
      </c>
      <c r="D22" s="62">
        <f t="shared" si="0"/>
        <v>37.48765346443894</v>
      </c>
      <c r="E22" s="57"/>
      <c r="F22" s="41"/>
    </row>
    <row r="23" spans="1:6" ht="15">
      <c r="A23" s="53" t="s">
        <v>73</v>
      </c>
      <c r="B23" s="63">
        <f>780311.86+74664.04+31000</f>
        <v>885975.9</v>
      </c>
      <c r="C23" s="64">
        <v>20000</v>
      </c>
      <c r="D23" s="62">
        <f t="shared" si="0"/>
        <v>2.2573977463721078</v>
      </c>
      <c r="E23" s="57"/>
      <c r="F23" s="41"/>
    </row>
    <row r="24" spans="1:6" ht="15">
      <c r="A24" s="53" t="s">
        <v>74</v>
      </c>
      <c r="B24" s="63">
        <v>22000</v>
      </c>
      <c r="C24" s="64">
        <v>6700</v>
      </c>
      <c r="D24" s="62">
        <f t="shared" si="0"/>
        <v>30.454545454545457</v>
      </c>
      <c r="E24" s="57"/>
      <c r="F24" s="41"/>
    </row>
    <row r="25" spans="1:6" ht="15.75">
      <c r="A25" s="51" t="s">
        <v>75</v>
      </c>
      <c r="B25" s="66">
        <v>10000</v>
      </c>
      <c r="C25" s="67">
        <v>0</v>
      </c>
      <c r="D25" s="75">
        <v>0</v>
      </c>
      <c r="E25" s="57"/>
      <c r="F25" s="24"/>
    </row>
    <row r="26" spans="1:6" ht="15.75">
      <c r="A26" s="51" t="s">
        <v>76</v>
      </c>
      <c r="B26" s="66">
        <f>1286000+512000+406600+21400+400+100</f>
        <v>2226500</v>
      </c>
      <c r="C26" s="67">
        <f>895657.58+140000+243960+13700</f>
        <v>1293317.58</v>
      </c>
      <c r="D26" s="75">
        <f t="shared" si="0"/>
        <v>58.08747271502358</v>
      </c>
      <c r="E26" s="57"/>
      <c r="F26" s="41"/>
    </row>
    <row r="27" spans="1:6" ht="15.75">
      <c r="A27" s="51" t="s">
        <v>77</v>
      </c>
      <c r="B27" s="66">
        <f>B28</f>
        <v>6000</v>
      </c>
      <c r="C27" s="66">
        <f>C28</f>
        <v>3000</v>
      </c>
      <c r="D27" s="75">
        <f t="shared" si="0"/>
        <v>50</v>
      </c>
      <c r="E27" s="57"/>
      <c r="F27" s="24"/>
    </row>
    <row r="28" spans="1:6" ht="15">
      <c r="A28" s="55" t="s">
        <v>43</v>
      </c>
      <c r="B28" s="69">
        <v>6000</v>
      </c>
      <c r="C28" s="70">
        <v>3000</v>
      </c>
      <c r="D28" s="62">
        <f t="shared" si="0"/>
        <v>50</v>
      </c>
      <c r="E28" s="57"/>
      <c r="F28" s="24"/>
    </row>
    <row r="29" spans="1:6" ht="31.5">
      <c r="A29" s="51" t="s">
        <v>78</v>
      </c>
      <c r="B29" s="72">
        <v>2000</v>
      </c>
      <c r="C29" s="73">
        <v>0</v>
      </c>
      <c r="D29" s="74">
        <f t="shared" si="0"/>
        <v>0</v>
      </c>
      <c r="E29" s="57"/>
      <c r="F29" s="24"/>
    </row>
    <row r="30" spans="1:6" ht="24" customHeight="1">
      <c r="A30" s="56" t="s">
        <v>79</v>
      </c>
      <c r="B30" s="71">
        <f>B7+B13+B15+B16+B21+B25+B26+B27+B29</f>
        <v>16188770.419999998</v>
      </c>
      <c r="C30" s="71">
        <f>C7+C13+C15+C16+C21+C25+C26+C27+C29</f>
        <v>6694337.33</v>
      </c>
      <c r="D30" s="75">
        <f t="shared" si="0"/>
        <v>41.35173429681635</v>
      </c>
      <c r="E30" s="58"/>
      <c r="F30" s="15"/>
    </row>
    <row r="31" spans="1:6" ht="15" customHeight="1">
      <c r="A31" s="19"/>
      <c r="B31" s="59"/>
      <c r="C31" s="59"/>
      <c r="D31" s="59"/>
      <c r="E31" s="5"/>
      <c r="F31" s="5"/>
    </row>
  </sheetData>
  <sheetProtection/>
  <mergeCells count="6">
    <mergeCell ref="D3:D5"/>
    <mergeCell ref="A3:A5"/>
    <mergeCell ref="B3:B5"/>
    <mergeCell ref="C3:C5"/>
    <mergeCell ref="A1:D1"/>
  </mergeCells>
  <printOptions/>
  <pageMargins left="0.3937007874015748" right="0.3937007874015748" top="0.3937007874015748" bottom="0.3937007874015748" header="0" footer="0"/>
  <pageSetup fitToHeight="2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A2" sqref="A2:C2"/>
    </sheetView>
  </sheetViews>
  <sheetFormatPr defaultColWidth="8.8515625" defaultRowHeight="15"/>
  <cols>
    <col min="1" max="1" width="46.421875" style="25" customWidth="1"/>
    <col min="2" max="3" width="18.140625" style="25" customWidth="1"/>
    <col min="4" max="16384" width="8.8515625" style="25" customWidth="1"/>
  </cols>
  <sheetData>
    <row r="1" spans="1:3" ht="15" customHeight="1">
      <c r="A1" s="8"/>
      <c r="B1" s="20" t="s">
        <v>11</v>
      </c>
      <c r="C1" s="16" t="s">
        <v>11</v>
      </c>
    </row>
    <row r="2" spans="1:3" ht="42.75" customHeight="1">
      <c r="A2" s="97" t="s">
        <v>88</v>
      </c>
      <c r="B2" s="97"/>
      <c r="C2" s="97"/>
    </row>
    <row r="3" spans="1:3" ht="12" customHeight="1">
      <c r="A3" s="13"/>
      <c r="B3" s="9" t="s">
        <v>11</v>
      </c>
      <c r="C3" s="28" t="s">
        <v>11</v>
      </c>
    </row>
    <row r="4" spans="1:3" ht="13.5" customHeight="1">
      <c r="A4" s="98" t="s">
        <v>48</v>
      </c>
      <c r="B4" s="98" t="s">
        <v>35</v>
      </c>
      <c r="C4" s="98" t="s">
        <v>21</v>
      </c>
    </row>
    <row r="5" spans="1:3" ht="12" customHeight="1">
      <c r="A5" s="99"/>
      <c r="B5" s="99"/>
      <c r="C5" s="99"/>
    </row>
    <row r="6" spans="1:3" ht="12" customHeight="1">
      <c r="A6" s="99"/>
      <c r="B6" s="99"/>
      <c r="C6" s="99"/>
    </row>
    <row r="7" spans="1:3" ht="11.25" customHeight="1">
      <c r="A7" s="99"/>
      <c r="B7" s="99"/>
      <c r="C7" s="99"/>
    </row>
    <row r="8" spans="1:3" ht="10.5" customHeight="1">
      <c r="A8" s="99"/>
      <c r="B8" s="99"/>
      <c r="C8" s="99"/>
    </row>
    <row r="9" spans="1:3" ht="12" customHeight="1" thickBot="1">
      <c r="A9" s="14">
        <v>1</v>
      </c>
      <c r="B9" s="2" t="s">
        <v>50</v>
      </c>
      <c r="C9" s="2" t="s">
        <v>4</v>
      </c>
    </row>
    <row r="10" spans="1:3" ht="18" customHeight="1">
      <c r="A10" s="76" t="s">
        <v>45</v>
      </c>
      <c r="B10" s="77">
        <f>B15+B19</f>
        <v>1875080.0599999987</v>
      </c>
      <c r="C10" s="77">
        <f>C15+C19</f>
        <v>600305.8000000007</v>
      </c>
    </row>
    <row r="11" spans="1:3" ht="12" customHeight="1">
      <c r="A11" s="30" t="s">
        <v>36</v>
      </c>
      <c r="B11" s="18"/>
      <c r="C11" s="18"/>
    </row>
    <row r="12" spans="1:3" ht="18" customHeight="1">
      <c r="A12" s="12" t="s">
        <v>1</v>
      </c>
      <c r="B12" s="1" t="s">
        <v>14</v>
      </c>
      <c r="C12" s="1" t="s">
        <v>14</v>
      </c>
    </row>
    <row r="13" spans="1:3" ht="12" customHeight="1">
      <c r="A13" s="17" t="s">
        <v>49</v>
      </c>
      <c r="B13" s="18"/>
      <c r="C13" s="18"/>
    </row>
    <row r="14" spans="1:3" ht="34.5">
      <c r="A14" s="10" t="s">
        <v>31</v>
      </c>
      <c r="B14" s="1" t="s">
        <v>14</v>
      </c>
      <c r="C14" s="1" t="s">
        <v>14</v>
      </c>
    </row>
    <row r="15" spans="1:3" ht="34.5">
      <c r="A15" s="10" t="s">
        <v>12</v>
      </c>
      <c r="B15" s="1">
        <v>585000</v>
      </c>
      <c r="C15" s="1">
        <v>0</v>
      </c>
    </row>
    <row r="16" spans="1:3" ht="34.5">
      <c r="A16" s="10" t="s">
        <v>18</v>
      </c>
      <c r="B16" s="1">
        <v>0</v>
      </c>
      <c r="C16" s="1">
        <v>0</v>
      </c>
    </row>
    <row r="17" spans="1:3" ht="13.5" customHeight="1">
      <c r="A17" s="27" t="s">
        <v>3</v>
      </c>
      <c r="B17" s="1" t="s">
        <v>14</v>
      </c>
      <c r="C17" s="1" t="s">
        <v>14</v>
      </c>
    </row>
    <row r="18" spans="1:3" ht="12.75" customHeight="1">
      <c r="A18" s="3" t="s">
        <v>49</v>
      </c>
      <c r="B18" s="18"/>
      <c r="C18" s="18"/>
    </row>
    <row r="19" spans="1:3" ht="13.5" customHeight="1">
      <c r="A19" s="27" t="s">
        <v>20</v>
      </c>
      <c r="B19" s="1">
        <f>B21+B20</f>
        <v>1290080.0599999987</v>
      </c>
      <c r="C19" s="1">
        <f>C21+C20</f>
        <v>600305.8000000007</v>
      </c>
    </row>
    <row r="20" spans="1:3" ht="13.5" customHeight="1">
      <c r="A20" s="27" t="s">
        <v>17</v>
      </c>
      <c r="B20" s="1">
        <f>-Доходы!B13-B15</f>
        <v>-14898690.36</v>
      </c>
      <c r="C20" s="1">
        <f>-Доходы!C13</f>
        <v>-6094031.529999999</v>
      </c>
    </row>
    <row r="21" spans="1:3" ht="13.5" customHeight="1">
      <c r="A21" s="27" t="s">
        <v>10</v>
      </c>
      <c r="B21" s="1">
        <f>Расходы!B30</f>
        <v>16188770.419999998</v>
      </c>
      <c r="C21" s="1">
        <f>Расходы!C30</f>
        <v>6694337.33</v>
      </c>
    </row>
    <row r="22" spans="1:3" ht="12.75" customHeight="1">
      <c r="A22" s="23"/>
      <c r="B22" s="23"/>
      <c r="C22" s="23"/>
    </row>
  </sheetData>
  <sheetProtection/>
  <mergeCells count="4">
    <mergeCell ref="A2:C2"/>
    <mergeCell ref="A4:A8"/>
    <mergeCell ref="B4:B8"/>
    <mergeCell ref="C4:C8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Нюня</cp:lastModifiedBy>
  <cp:lastPrinted>2017-05-18T13:04:41Z</cp:lastPrinted>
  <dcterms:created xsi:type="dcterms:W3CDTF">2016-11-15T20:12:28Z</dcterms:created>
  <dcterms:modified xsi:type="dcterms:W3CDTF">2017-09-20T12:17:08Z</dcterms:modified>
  <cp:category/>
  <cp:version/>
  <cp:contentType/>
  <cp:contentStatus/>
</cp:coreProperties>
</file>